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6024"/>
  <workbookPr codeName="ThisWorkbook" autoCompressPictures="0"/>
  <bookViews>
    <workbookView xWindow="560" yWindow="560" windowWidth="25040" windowHeight="14180" tabRatio="761" activeTab="2"/>
  </bookViews>
  <sheets>
    <sheet name="Proj Econ Analysis 2018" sheetId="8" r:id="rId1"/>
    <sheet name="Proj Econ Analysis 2020" sheetId="9" r:id="rId2"/>
    <sheet name="Storage Tranche Analysis 2020" sheetId="7" r:id="rId3"/>
    <sheet name="R&amp;R" sheetId="2" state="hidden" r:id="rId4"/>
  </sheet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9" i="7" l="1"/>
  <c r="D9" i="7"/>
  <c r="G9" i="7"/>
  <c r="E29" i="9"/>
  <c r="E30" i="9"/>
  <c r="E31" i="9"/>
  <c r="E32" i="9"/>
  <c r="E33" i="9"/>
  <c r="E34" i="9"/>
  <c r="E35" i="9"/>
  <c r="E36" i="9"/>
  <c r="E28" i="9"/>
  <c r="E12" i="9"/>
  <c r="E13" i="9"/>
  <c r="E14" i="9"/>
  <c r="E15" i="9"/>
  <c r="E16" i="9"/>
  <c r="E17" i="9"/>
  <c r="E18" i="9"/>
  <c r="E19" i="9"/>
  <c r="E11" i="9"/>
  <c r="F36" i="9"/>
  <c r="X36" i="9"/>
  <c r="F35" i="9"/>
  <c r="T35" i="9"/>
  <c r="F34" i="9"/>
  <c r="X34" i="9"/>
  <c r="F33" i="9"/>
  <c r="P33" i="9"/>
  <c r="F32" i="9"/>
  <c r="X32" i="9"/>
  <c r="F31" i="9"/>
  <c r="T31" i="9"/>
  <c r="F30" i="9"/>
  <c r="T30" i="9"/>
  <c r="F29" i="9"/>
  <c r="W29" i="9"/>
  <c r="F28" i="9"/>
  <c r="P28" i="9"/>
  <c r="F19" i="9"/>
  <c r="W19" i="9"/>
  <c r="F18" i="9"/>
  <c r="O18" i="9"/>
  <c r="F17" i="9"/>
  <c r="W17" i="9"/>
  <c r="F16" i="9"/>
  <c r="V16" i="9"/>
  <c r="F15" i="9"/>
  <c r="W15" i="9"/>
  <c r="F14" i="9"/>
  <c r="R14" i="9"/>
  <c r="F13" i="9"/>
  <c r="W13" i="9"/>
  <c r="F12" i="9"/>
  <c r="V12" i="9"/>
  <c r="F11" i="9"/>
  <c r="W11" i="9"/>
  <c r="E33" i="8"/>
  <c r="I33" i="8"/>
  <c r="E32" i="8"/>
  <c r="J32" i="8"/>
  <c r="E31" i="8"/>
  <c r="K31" i="8"/>
  <c r="E30" i="8"/>
  <c r="H30" i="8"/>
  <c r="E29" i="8"/>
  <c r="I29" i="8"/>
  <c r="E28" i="8"/>
  <c r="J28" i="8"/>
  <c r="E27" i="8"/>
  <c r="J27" i="8"/>
  <c r="E26" i="8"/>
  <c r="K26" i="8"/>
  <c r="E25" i="8"/>
  <c r="I25" i="8"/>
  <c r="E18" i="8"/>
  <c r="H18" i="8"/>
  <c r="E17" i="8"/>
  <c r="H17" i="8"/>
  <c r="E16" i="8"/>
  <c r="H16" i="8"/>
  <c r="E15" i="8"/>
  <c r="H15" i="8"/>
  <c r="E14" i="8"/>
  <c r="H14" i="8"/>
  <c r="E13" i="8"/>
  <c r="H13" i="8"/>
  <c r="E12" i="8"/>
  <c r="H12" i="8"/>
  <c r="E11" i="8"/>
  <c r="H11" i="8"/>
  <c r="E10" i="8"/>
  <c r="I10" i="8"/>
  <c r="M32" i="9"/>
  <c r="X17" i="9"/>
  <c r="I32" i="9"/>
  <c r="I11" i="9"/>
  <c r="J14" i="9"/>
  <c r="I15" i="9"/>
  <c r="N16" i="9"/>
  <c r="I29" i="9"/>
  <c r="L15" i="9"/>
  <c r="N14" i="9"/>
  <c r="V14" i="9"/>
  <c r="T15" i="9"/>
  <c r="G17" i="9"/>
  <c r="P19" i="9"/>
  <c r="X30" i="9"/>
  <c r="L33" i="9"/>
  <c r="G28" i="9"/>
  <c r="T29" i="9"/>
  <c r="V32" i="9"/>
  <c r="J36" i="9"/>
  <c r="S28" i="9"/>
  <c r="L35" i="9"/>
  <c r="M36" i="9"/>
  <c r="U11" i="9"/>
  <c r="Q34" i="9"/>
  <c r="S14" i="9"/>
  <c r="X19" i="9"/>
  <c r="T28" i="9"/>
  <c r="M29" i="9"/>
  <c r="X29" i="9"/>
  <c r="S33" i="9"/>
  <c r="I34" i="9"/>
  <c r="R34" i="9"/>
  <c r="J11" i="9"/>
  <c r="N29" i="9"/>
  <c r="N32" i="9"/>
  <c r="G33" i="9"/>
  <c r="T33" i="9"/>
  <c r="J34" i="9"/>
  <c r="U34" i="9"/>
  <c r="R36" i="9"/>
  <c r="P11" i="9"/>
  <c r="L13" i="9"/>
  <c r="K14" i="9"/>
  <c r="P17" i="9"/>
  <c r="G19" i="9"/>
  <c r="K28" i="9"/>
  <c r="G29" i="9"/>
  <c r="R29" i="9"/>
  <c r="L30" i="9"/>
  <c r="G32" i="9"/>
  <c r="U32" i="9"/>
  <c r="K33" i="9"/>
  <c r="X33" i="9"/>
  <c r="M34" i="9"/>
  <c r="I36" i="9"/>
  <c r="U36" i="9"/>
  <c r="P30" i="9"/>
  <c r="L31" i="9"/>
  <c r="L28" i="9"/>
  <c r="X28" i="9"/>
  <c r="J29" i="9"/>
  <c r="P29" i="9"/>
  <c r="U29" i="9"/>
  <c r="G30" i="9"/>
  <c r="S30" i="9"/>
  <c r="J32" i="9"/>
  <c r="Q32" i="9"/>
  <c r="N34" i="9"/>
  <c r="V34" i="9"/>
  <c r="N36" i="9"/>
  <c r="V36" i="9"/>
  <c r="L29" i="9"/>
  <c r="Q29" i="9"/>
  <c r="V29" i="9"/>
  <c r="K30" i="9"/>
  <c r="L32" i="9"/>
  <c r="R32" i="9"/>
  <c r="Q36" i="9"/>
  <c r="F31" i="8"/>
  <c r="F26" i="8"/>
  <c r="L33" i="8"/>
  <c r="N31" i="8"/>
  <c r="P29" i="8"/>
  <c r="I27" i="8"/>
  <c r="H33" i="8"/>
  <c r="J31" i="8"/>
  <c r="L29" i="8"/>
  <c r="N26" i="8"/>
  <c r="P25" i="8"/>
  <c r="M32" i="8"/>
  <c r="O30" i="8"/>
  <c r="H29" i="8"/>
  <c r="J26" i="8"/>
  <c r="P33" i="8"/>
  <c r="I32" i="8"/>
  <c r="K30" i="8"/>
  <c r="M27" i="8"/>
  <c r="M28" i="8"/>
  <c r="O25" i="8"/>
  <c r="K25" i="8"/>
  <c r="O33" i="8"/>
  <c r="K33" i="8"/>
  <c r="P32" i="8"/>
  <c r="L32" i="8"/>
  <c r="H32" i="8"/>
  <c r="M31" i="8"/>
  <c r="I31" i="8"/>
  <c r="N30" i="8"/>
  <c r="J30" i="8"/>
  <c r="O29" i="8"/>
  <c r="K29" i="8"/>
  <c r="P28" i="8"/>
  <c r="L28" i="8"/>
  <c r="H28" i="8"/>
  <c r="P27" i="8"/>
  <c r="L27" i="8"/>
  <c r="H27" i="8"/>
  <c r="M26" i="8"/>
  <c r="I26" i="8"/>
  <c r="L25" i="8"/>
  <c r="N25" i="8"/>
  <c r="J25" i="8"/>
  <c r="N33" i="8"/>
  <c r="J33" i="8"/>
  <c r="O32" i="8"/>
  <c r="K32" i="8"/>
  <c r="P31" i="8"/>
  <c r="L31" i="8"/>
  <c r="H31" i="8"/>
  <c r="M30" i="8"/>
  <c r="I30" i="8"/>
  <c r="N29" i="8"/>
  <c r="J29" i="8"/>
  <c r="O28" i="8"/>
  <c r="K28" i="8"/>
  <c r="O27" i="8"/>
  <c r="K27" i="8"/>
  <c r="P26" i="8"/>
  <c r="L26" i="8"/>
  <c r="H26" i="8"/>
  <c r="I28" i="8"/>
  <c r="H25" i="8"/>
  <c r="M25" i="8"/>
  <c r="M33" i="8"/>
  <c r="N32" i="8"/>
  <c r="O31" i="8"/>
  <c r="P30" i="8"/>
  <c r="L30" i="8"/>
  <c r="M29" i="8"/>
  <c r="N28" i="8"/>
  <c r="N27" i="8"/>
  <c r="O26" i="8"/>
  <c r="H10" i="8"/>
  <c r="P10" i="8"/>
  <c r="L10" i="8"/>
  <c r="O18" i="8"/>
  <c r="K18" i="8"/>
  <c r="O17" i="8"/>
  <c r="K17" i="8"/>
  <c r="O16" i="8"/>
  <c r="K16" i="8"/>
  <c r="O15" i="8"/>
  <c r="K15" i="8"/>
  <c r="O14" i="8"/>
  <c r="K14" i="8"/>
  <c r="O13" i="8"/>
  <c r="K13" i="8"/>
  <c r="O12" i="8"/>
  <c r="K12" i="8"/>
  <c r="O11" i="8"/>
  <c r="K11" i="8"/>
  <c r="O10" i="8"/>
  <c r="K10" i="8"/>
  <c r="N18" i="8"/>
  <c r="J18" i="8"/>
  <c r="N17" i="8"/>
  <c r="J17" i="8"/>
  <c r="N16" i="8"/>
  <c r="J16" i="8"/>
  <c r="N15" i="8"/>
  <c r="J15" i="8"/>
  <c r="N14" i="8"/>
  <c r="J14" i="8"/>
  <c r="N13" i="8"/>
  <c r="J13" i="8"/>
  <c r="N12" i="8"/>
  <c r="J12" i="8"/>
  <c r="N11" i="8"/>
  <c r="J11" i="8"/>
  <c r="N10" i="8"/>
  <c r="J10" i="8"/>
  <c r="M18" i="8"/>
  <c r="I18" i="8"/>
  <c r="M17" i="8"/>
  <c r="I17" i="8"/>
  <c r="M16" i="8"/>
  <c r="I16" i="8"/>
  <c r="M15" i="8"/>
  <c r="I15" i="8"/>
  <c r="M14" i="8"/>
  <c r="I14" i="8"/>
  <c r="M13" i="8"/>
  <c r="I13" i="8"/>
  <c r="M12" i="8"/>
  <c r="I12" i="8"/>
  <c r="M11" i="8"/>
  <c r="I11" i="8"/>
  <c r="M10" i="8"/>
  <c r="P18" i="8"/>
  <c r="L18" i="8"/>
  <c r="P17" i="8"/>
  <c r="L17" i="8"/>
  <c r="P16" i="8"/>
  <c r="L16" i="8"/>
  <c r="P15" i="8"/>
  <c r="L15" i="8"/>
  <c r="P14" i="8"/>
  <c r="L14" i="8"/>
  <c r="P13" i="8"/>
  <c r="L13" i="8"/>
  <c r="P12" i="8"/>
  <c r="L12" i="8"/>
  <c r="P11" i="8"/>
  <c r="L11" i="8"/>
  <c r="L11" i="9"/>
  <c r="Q11" i="9"/>
  <c r="V11" i="9"/>
  <c r="G13" i="9"/>
  <c r="M13" i="9"/>
  <c r="R13" i="9"/>
  <c r="X13" i="9"/>
  <c r="M15" i="9"/>
  <c r="U15" i="9"/>
  <c r="O16" i="9"/>
  <c r="I17" i="9"/>
  <c r="Q17" i="9"/>
  <c r="I19" i="9"/>
  <c r="Q19" i="9"/>
  <c r="V13" i="9"/>
  <c r="G11" i="9"/>
  <c r="M11" i="9"/>
  <c r="R11" i="9"/>
  <c r="X11" i="9"/>
  <c r="I13" i="9"/>
  <c r="N13" i="9"/>
  <c r="T13" i="9"/>
  <c r="G15" i="9"/>
  <c r="P15" i="9"/>
  <c r="X15" i="9"/>
  <c r="L17" i="9"/>
  <c r="T17" i="9"/>
  <c r="L19" i="9"/>
  <c r="T19" i="9"/>
  <c r="Q13" i="9"/>
  <c r="N11" i="9"/>
  <c r="T11" i="9"/>
  <c r="J13" i="9"/>
  <c r="P13" i="9"/>
  <c r="U13" i="9"/>
  <c r="Q15" i="9"/>
  <c r="M17" i="9"/>
  <c r="U17" i="9"/>
  <c r="M19" i="9"/>
  <c r="U19" i="9"/>
  <c r="O12" i="9"/>
  <c r="S12" i="9"/>
  <c r="U18" i="9"/>
  <c r="Q18" i="9"/>
  <c r="M18" i="9"/>
  <c r="I18" i="9"/>
  <c r="X18" i="9"/>
  <c r="T18" i="9"/>
  <c r="P18" i="9"/>
  <c r="L18" i="9"/>
  <c r="G18" i="9"/>
  <c r="W18" i="9"/>
  <c r="L12" i="9"/>
  <c r="P12" i="9"/>
  <c r="X12" i="9"/>
  <c r="U16" i="9"/>
  <c r="Q16" i="9"/>
  <c r="M16" i="9"/>
  <c r="I16" i="9"/>
  <c r="X16" i="9"/>
  <c r="T16" i="9"/>
  <c r="P16" i="9"/>
  <c r="L16" i="9"/>
  <c r="G16" i="9"/>
  <c r="W16" i="9"/>
  <c r="J18" i="9"/>
  <c r="R18" i="9"/>
  <c r="V31" i="9"/>
  <c r="R31" i="9"/>
  <c r="N31" i="9"/>
  <c r="J31" i="9"/>
  <c r="U31" i="9"/>
  <c r="Q31" i="9"/>
  <c r="M31" i="9"/>
  <c r="I31" i="9"/>
  <c r="O31" i="9"/>
  <c r="W31" i="9"/>
  <c r="V35" i="9"/>
  <c r="R35" i="9"/>
  <c r="N35" i="9"/>
  <c r="J35" i="9"/>
  <c r="U35" i="9"/>
  <c r="Q35" i="9"/>
  <c r="M35" i="9"/>
  <c r="I35" i="9"/>
  <c r="O35" i="9"/>
  <c r="W35" i="9"/>
  <c r="K11" i="9"/>
  <c r="O11" i="9"/>
  <c r="S11" i="9"/>
  <c r="I12" i="9"/>
  <c r="M12" i="9"/>
  <c r="Q12" i="9"/>
  <c r="U12" i="9"/>
  <c r="K13" i="9"/>
  <c r="O13" i="9"/>
  <c r="S13" i="9"/>
  <c r="U14" i="9"/>
  <c r="Q14" i="9"/>
  <c r="M14" i="9"/>
  <c r="I14" i="9"/>
  <c r="X14" i="9"/>
  <c r="T14" i="9"/>
  <c r="P14" i="9"/>
  <c r="L14" i="9"/>
  <c r="G14" i="9"/>
  <c r="O14" i="9"/>
  <c r="W14" i="9"/>
  <c r="J16" i="9"/>
  <c r="R16" i="9"/>
  <c r="K18" i="9"/>
  <c r="S18" i="9"/>
  <c r="V28" i="9"/>
  <c r="R28" i="9"/>
  <c r="N28" i="9"/>
  <c r="J28" i="9"/>
  <c r="U28" i="9"/>
  <c r="Q28" i="9"/>
  <c r="M28" i="9"/>
  <c r="I28" i="9"/>
  <c r="O28" i="9"/>
  <c r="W28" i="9"/>
  <c r="V30" i="9"/>
  <c r="R30" i="9"/>
  <c r="N30" i="9"/>
  <c r="J30" i="9"/>
  <c r="U30" i="9"/>
  <c r="Q30" i="9"/>
  <c r="M30" i="9"/>
  <c r="I30" i="9"/>
  <c r="O30" i="9"/>
  <c r="W30" i="9"/>
  <c r="G31" i="9"/>
  <c r="P31" i="9"/>
  <c r="X31" i="9"/>
  <c r="V33" i="9"/>
  <c r="R33" i="9"/>
  <c r="N33" i="9"/>
  <c r="J33" i="9"/>
  <c r="U33" i="9"/>
  <c r="Q33" i="9"/>
  <c r="M33" i="9"/>
  <c r="I33" i="9"/>
  <c r="O33" i="9"/>
  <c r="W33" i="9"/>
  <c r="G35" i="9"/>
  <c r="P35" i="9"/>
  <c r="X35" i="9"/>
  <c r="K12" i="9"/>
  <c r="W12" i="9"/>
  <c r="G12" i="9"/>
  <c r="T12" i="9"/>
  <c r="J12" i="9"/>
  <c r="N12" i="9"/>
  <c r="R12" i="9"/>
  <c r="K16" i="9"/>
  <c r="S16" i="9"/>
  <c r="N18" i="9"/>
  <c r="V18" i="9"/>
  <c r="K31" i="9"/>
  <c r="S31" i="9"/>
  <c r="K35" i="9"/>
  <c r="S35" i="9"/>
  <c r="J15" i="9"/>
  <c r="N15" i="9"/>
  <c r="R15" i="9"/>
  <c r="V15" i="9"/>
  <c r="J17" i="9"/>
  <c r="N17" i="9"/>
  <c r="R17" i="9"/>
  <c r="V17" i="9"/>
  <c r="J19" i="9"/>
  <c r="N19" i="9"/>
  <c r="R19" i="9"/>
  <c r="V19" i="9"/>
  <c r="K29" i="9"/>
  <c r="O29" i="9"/>
  <c r="S29" i="9"/>
  <c r="K32" i="9"/>
  <c r="O32" i="9"/>
  <c r="S32" i="9"/>
  <c r="W32" i="9"/>
  <c r="K34" i="9"/>
  <c r="O34" i="9"/>
  <c r="S34" i="9"/>
  <c r="W34" i="9"/>
  <c r="K36" i="9"/>
  <c r="O36" i="9"/>
  <c r="S36" i="9"/>
  <c r="W36" i="9"/>
  <c r="K15" i="9"/>
  <c r="O15" i="9"/>
  <c r="S15" i="9"/>
  <c r="K17" i="9"/>
  <c r="O17" i="9"/>
  <c r="S17" i="9"/>
  <c r="K19" i="9"/>
  <c r="O19" i="9"/>
  <c r="S19" i="9"/>
  <c r="P32" i="9"/>
  <c r="T32" i="9"/>
  <c r="G34" i="9"/>
  <c r="L34" i="9"/>
  <c r="P34" i="9"/>
  <c r="T34" i="9"/>
  <c r="G36" i="9"/>
  <c r="L36" i="9"/>
  <c r="P36" i="9"/>
  <c r="T36" i="9"/>
  <c r="F33" i="8"/>
  <c r="F29" i="8"/>
  <c r="F11" i="8"/>
  <c r="F18" i="8"/>
  <c r="F16" i="8"/>
  <c r="F14" i="8"/>
  <c r="F10" i="8"/>
  <c r="F12" i="8"/>
  <c r="F25" i="8"/>
  <c r="F27" i="8"/>
  <c r="F28" i="8"/>
  <c r="F30" i="8"/>
  <c r="F32" i="8"/>
  <c r="F13" i="8"/>
  <c r="F15" i="8"/>
  <c r="F17" i="8"/>
  <c r="D10" i="7"/>
  <c r="D11" i="7"/>
  <c r="D12" i="7"/>
  <c r="D13" i="7"/>
  <c r="D14" i="7"/>
  <c r="D15" i="7"/>
  <c r="D16" i="7"/>
  <c r="D17" i="7"/>
  <c r="D18" i="7"/>
  <c r="D19" i="7"/>
  <c r="D20" i="7"/>
  <c r="E10" i="7"/>
  <c r="E11" i="7"/>
  <c r="E12" i="7"/>
  <c r="E13" i="7"/>
  <c r="E14" i="7"/>
  <c r="E15" i="7"/>
  <c r="E16" i="7"/>
  <c r="E17" i="7"/>
  <c r="E18" i="7"/>
  <c r="E19" i="7"/>
  <c r="E20" i="7"/>
  <c r="H19" i="7"/>
  <c r="K19" i="7"/>
  <c r="G19" i="7"/>
  <c r="I19" i="7"/>
  <c r="J19" i="7"/>
  <c r="L19" i="7"/>
  <c r="M19" i="7"/>
  <c r="N19" i="7"/>
  <c r="O19" i="7"/>
  <c r="I18" i="7"/>
  <c r="J18" i="7"/>
  <c r="K18" i="7"/>
  <c r="L18" i="7"/>
  <c r="O18" i="7"/>
  <c r="M18" i="7"/>
  <c r="N18" i="7"/>
  <c r="G18" i="7"/>
  <c r="H18" i="7"/>
  <c r="J17" i="7"/>
  <c r="M17" i="7"/>
  <c r="K17" i="7"/>
  <c r="L17" i="7"/>
  <c r="N17" i="7"/>
  <c r="G17" i="7"/>
  <c r="O17" i="7"/>
  <c r="H17" i="7"/>
  <c r="I17" i="7"/>
  <c r="K16" i="7"/>
  <c r="L16" i="7"/>
  <c r="M16" i="7"/>
  <c r="J16" i="7"/>
  <c r="N16" i="7"/>
  <c r="G16" i="7"/>
  <c r="O16" i="7"/>
  <c r="H16" i="7"/>
  <c r="I16" i="7"/>
  <c r="N13" i="7"/>
  <c r="O13" i="7"/>
  <c r="H13" i="7"/>
  <c r="G13" i="7"/>
  <c r="I13" i="7"/>
  <c r="J13" i="7"/>
  <c r="K13" i="7"/>
  <c r="L13" i="7"/>
  <c r="M13" i="7"/>
  <c r="H11" i="7"/>
  <c r="J11" i="7"/>
  <c r="K11" i="7"/>
  <c r="G11" i="7"/>
  <c r="I11" i="7"/>
  <c r="O11" i="7"/>
  <c r="L11" i="7"/>
  <c r="M11" i="7"/>
  <c r="N11" i="7"/>
  <c r="I10" i="7"/>
  <c r="J10" i="7"/>
  <c r="K10" i="7"/>
  <c r="L10" i="7"/>
  <c r="M10" i="7"/>
  <c r="N10" i="7"/>
  <c r="G10" i="7"/>
  <c r="O10" i="7"/>
  <c r="H10" i="7"/>
  <c r="L15" i="7"/>
  <c r="O15" i="7"/>
  <c r="M15" i="7"/>
  <c r="N15" i="7"/>
  <c r="G15" i="7"/>
  <c r="K15" i="7"/>
  <c r="H15" i="7"/>
  <c r="I15" i="7"/>
  <c r="J15" i="7"/>
  <c r="M14" i="7"/>
  <c r="O14" i="7"/>
  <c r="H14" i="7"/>
  <c r="N14" i="7"/>
  <c r="G14" i="7"/>
  <c r="I14" i="7"/>
  <c r="J14" i="7"/>
  <c r="K14" i="7"/>
  <c r="L14" i="7"/>
  <c r="G20" i="7"/>
  <c r="O20" i="7"/>
  <c r="H20" i="7"/>
  <c r="I20" i="7"/>
  <c r="J20" i="7"/>
  <c r="M20" i="7"/>
  <c r="N20" i="7"/>
  <c r="K20" i="7"/>
  <c r="L20" i="7"/>
  <c r="G12" i="7"/>
  <c r="O12" i="7"/>
  <c r="H12" i="7"/>
  <c r="I12" i="7"/>
  <c r="J12" i="7"/>
  <c r="K12" i="7"/>
  <c r="L12" i="7"/>
  <c r="M12" i="7"/>
  <c r="N12" i="7"/>
  <c r="H9" i="7"/>
  <c r="L9" i="7"/>
  <c r="M9" i="7"/>
  <c r="I9" i="7"/>
  <c r="J9" i="7"/>
  <c r="N9" i="7"/>
  <c r="O9" i="7"/>
  <c r="K9" i="7"/>
</calcChain>
</file>

<file path=xl/sharedStrings.xml><?xml version="1.0" encoding="utf-8"?>
<sst xmlns="http://schemas.openxmlformats.org/spreadsheetml/2006/main" count="198" uniqueCount="80">
  <si>
    <t>Amit</t>
  </si>
  <si>
    <t>Robin</t>
  </si>
  <si>
    <t>Leigh</t>
  </si>
  <si>
    <t>Role</t>
  </si>
  <si>
    <t>DOER</t>
  </si>
  <si>
    <t>SEBANE</t>
  </si>
  <si>
    <t>Lead</t>
  </si>
  <si>
    <t>Good relationship, may join policy committee (not board member)</t>
  </si>
  <si>
    <t>NECEC</t>
  </si>
  <si>
    <t>SEA</t>
  </si>
  <si>
    <t>Leigh to cover</t>
  </si>
  <si>
    <t>Our priorities are not the same as most of the members</t>
  </si>
  <si>
    <t>Lead on Comms</t>
  </si>
  <si>
    <t>Advocate for Comm</t>
  </si>
  <si>
    <t>Filter for Comm and oversee</t>
  </si>
  <si>
    <t>Greater than 250 kW AC to 500 kW AC</t>
  </si>
  <si>
    <t>Greater than 500 kW AC to 1,000 kW AC</t>
  </si>
  <si>
    <t>Greater than 1,000 kW AC to 5,000 kW AC</t>
  </si>
  <si>
    <t>Block 1</t>
  </si>
  <si>
    <t>Block 2</t>
  </si>
  <si>
    <t>Block 3</t>
  </si>
  <si>
    <t>Block 4</t>
  </si>
  <si>
    <t>Block 5</t>
  </si>
  <si>
    <t>Block 6</t>
  </si>
  <si>
    <t>Block 7</t>
  </si>
  <si>
    <t>Block 8</t>
  </si>
  <si>
    <t>Block 9</t>
  </si>
  <si>
    <t>Block 10</t>
  </si>
  <si>
    <t>Block 11</t>
  </si>
  <si>
    <t>Block 12</t>
  </si>
  <si>
    <t>Block 13</t>
  </si>
  <si>
    <t>Block 14</t>
  </si>
  <si>
    <t>Block 15</t>
  </si>
  <si>
    <t>Block 16</t>
  </si>
  <si>
    <t>ROOFTOP ADDERS</t>
  </si>
  <si>
    <t>PV Size (kW dc)</t>
  </si>
  <si>
    <t>ESS size (kW)</t>
  </si>
  <si>
    <t>ESS (kWh)</t>
  </si>
  <si>
    <t>Tranche 1</t>
  </si>
  <si>
    <t>Tranche 2</t>
  </si>
  <si>
    <t>Tranche 3</t>
  </si>
  <si>
    <t>Tranche 4</t>
  </si>
  <si>
    <t>Tranche 5</t>
  </si>
  <si>
    <t>Tranche 6</t>
  </si>
  <si>
    <t>Tranche 7</t>
  </si>
  <si>
    <t>Tranche 8</t>
  </si>
  <si>
    <t>Tranche 9</t>
  </si>
  <si>
    <t>Cost adder for storage ($/kWh)</t>
  </si>
  <si>
    <t>ESS/PV size ratio</t>
  </si>
  <si>
    <t>KEY</t>
  </si>
  <si>
    <t>Location Adder</t>
  </si>
  <si>
    <t>Eversource East</t>
  </si>
  <si>
    <t>Eversource West</t>
  </si>
  <si>
    <t>MassElectric/NGrid</t>
  </si>
  <si>
    <t xml:space="preserve">Eversource East </t>
  </si>
  <si>
    <t xml:space="preserve">Eversource West </t>
  </si>
  <si>
    <t>MassElectric/ NGrid</t>
  </si>
  <si>
    <t>Calcuated Customer PPA Rates with SMART Incentive*</t>
  </si>
  <si>
    <t>Unitil</t>
  </si>
  <si>
    <t>MassElectric /NGrid</t>
  </si>
  <si>
    <t>Marginal Storage Project Costs vs Energy Storage Adder Values*</t>
  </si>
  <si>
    <t>Project Size</t>
  </si>
  <si>
    <t xml:space="preserve">*Green-shaded cells mean PPA rates are below the customer's avoided cost (represented as proxy by SMART VoE Calculation). The customer would save at least some money due to the SMART incentive off-setting solar costs. </t>
  </si>
  <si>
    <t xml:space="preserve">*Green-shaded cells mean PPA rates are below the customer's avoided cost (represented as proxy by SMART VoE calculation). The customer would save at least some money due to the SMART incentive off-setting solar costs. </t>
  </si>
  <si>
    <t>STORAGE ADDERS</t>
  </si>
  <si>
    <t>Denotes adjustable cell</t>
  </si>
  <si>
    <t>Base PPA rate (w/o incentives)</t>
  </si>
  <si>
    <t>Total SMART Compensation</t>
  </si>
  <si>
    <t>Value of Energy (BTM NEM)</t>
  </si>
  <si>
    <t>Block 1 BCR (w/size multiplier)</t>
  </si>
  <si>
    <t>NEW Block 1 BCR (w/size multiplier)</t>
  </si>
  <si>
    <t>Base Compensation Rate (BCR) Increase</t>
  </si>
  <si>
    <t>Canopy Adder</t>
  </si>
  <si>
    <t>CANOPY ADDERS</t>
  </si>
  <si>
    <t>BCR Decline Between Blocks 1-8</t>
  </si>
  <si>
    <t>BCR Decline Rate Between Blocks 9-16</t>
  </si>
  <si>
    <t>Rooftop Adder</t>
  </si>
  <si>
    <t>Value decline between storage tranches</t>
  </si>
  <si>
    <t>*Incentive values greater than the marginal cost of adding storage to a solar project are represented in green.</t>
  </si>
  <si>
    <t>Energy Storage Adder Multiplier (Tranche 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</si>
</sst>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quot;#,##0.00_);[Red]\(&quot;$&quot;#,##0.00\)"/>
    <numFmt numFmtId="165" formatCode="&quot;$&quot;#,##0.00000"/>
    <numFmt numFmtId="166" formatCode="&quot;$&quot;#,##0.000_);[Red]\(&quot;$&quot;#,##0.000\)"/>
    <numFmt numFmtId="167" formatCode="&quot;$&quot;#,##0.0000_);[Red]\(&quot;$&quot;#,##0.0000\)"/>
    <numFmt numFmtId="168" formatCode="0.000"/>
    <numFmt numFmtId="169" formatCode="&quot;$&quot;#,##0.000"/>
  </numFmts>
  <fonts count="13" x14ac:knownFonts="1">
    <font>
      <sz val="11"/>
      <color theme="1"/>
      <name val="Calibri"/>
      <family val="2"/>
      <scheme val="minor"/>
    </font>
    <font>
      <b/>
      <u/>
      <sz val="16"/>
      <color theme="1"/>
      <name val="Calibri"/>
      <family val="2"/>
      <scheme val="minor"/>
    </font>
    <font>
      <b/>
      <sz val="14"/>
      <color theme="1"/>
      <name val="Calibri"/>
      <family val="2"/>
      <scheme val="minor"/>
    </font>
    <font>
      <sz val="16"/>
      <color theme="1"/>
      <name val="Calibri"/>
      <family val="2"/>
      <scheme val="minor"/>
    </font>
    <font>
      <sz val="11"/>
      <color theme="1"/>
      <name val="Calibri"/>
      <family val="2"/>
      <scheme val="minor"/>
    </font>
    <font>
      <b/>
      <u/>
      <sz val="20"/>
      <color theme="1"/>
      <name val="Calibri"/>
      <family val="2"/>
      <scheme val="minor"/>
    </font>
    <font>
      <sz val="20"/>
      <color theme="1"/>
      <name val="Calibri"/>
      <family val="2"/>
      <scheme val="minor"/>
    </font>
    <font>
      <sz val="18"/>
      <color theme="1"/>
      <name val="Calibri"/>
      <family val="2"/>
      <scheme val="minor"/>
    </font>
    <font>
      <sz val="14"/>
      <color theme="1"/>
      <name val="Calibri"/>
      <family val="2"/>
      <scheme val="minor"/>
    </font>
    <font>
      <sz val="14"/>
      <color rgb="FF000000"/>
      <name val="Calibri"/>
      <family val="2"/>
    </font>
    <font>
      <sz val="14"/>
      <color rgb="FF000000"/>
      <name val="Calibri"/>
      <family val="2"/>
      <scheme val="minor"/>
    </font>
    <font>
      <sz val="12"/>
      <color theme="1"/>
      <name val="Calibri"/>
      <family val="2"/>
      <scheme val="minor"/>
    </font>
    <font>
      <b/>
      <u/>
      <sz val="18"/>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7"/>
        <bgColor indexed="64"/>
      </patternFill>
    </fill>
    <fill>
      <patternFill patternType="solid">
        <fgColor rgb="FFFFC000"/>
        <bgColor indexed="64"/>
      </patternFill>
    </fill>
    <fill>
      <patternFill patternType="solid">
        <fgColor theme="4" tint="0.59999389629810485"/>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s>
  <cellStyleXfs count="2">
    <xf numFmtId="0" fontId="0" fillId="0" borderId="0"/>
    <xf numFmtId="9" fontId="4" fillId="0" borderId="0" applyFont="0" applyFill="0" applyBorder="0" applyAlignment="0" applyProtection="0"/>
  </cellStyleXfs>
  <cellXfs count="163">
    <xf numFmtId="0" fontId="0" fillId="0" borderId="0" xfId="0"/>
    <xf numFmtId="0" fontId="0" fillId="0" borderId="0" xfId="0" applyAlignment="1">
      <alignment wrapText="1"/>
    </xf>
    <xf numFmtId="0" fontId="0" fillId="0" borderId="0" xfId="0" applyAlignment="1"/>
    <xf numFmtId="164" fontId="0" fillId="0" borderId="0" xfId="0" applyNumberFormat="1"/>
    <xf numFmtId="0" fontId="1" fillId="0" borderId="0" xfId="0" applyFont="1"/>
    <xf numFmtId="0" fontId="2" fillId="0" borderId="0" xfId="0" applyFont="1" applyAlignment="1">
      <alignment wrapText="1"/>
    </xf>
    <xf numFmtId="164" fontId="0" fillId="0" borderId="0" xfId="0" applyNumberFormat="1" applyAlignment="1">
      <alignment wrapText="1"/>
    </xf>
    <xf numFmtId="167" fontId="0" fillId="0" borderId="0" xfId="0" applyNumberFormat="1" applyFill="1" applyBorder="1" applyAlignment="1">
      <alignment horizontal="center" vertical="center" wrapText="1"/>
    </xf>
    <xf numFmtId="0" fontId="2" fillId="0" borderId="0" xfId="0" applyFont="1" applyBorder="1" applyAlignment="1">
      <alignment horizontal="center"/>
    </xf>
    <xf numFmtId="0" fontId="0" fillId="0" borderId="0" xfId="0" applyBorder="1"/>
    <xf numFmtId="0" fontId="0" fillId="0" borderId="0" xfId="0" applyBorder="1" applyAlignment="1">
      <alignment horizontal="center"/>
    </xf>
    <xf numFmtId="0" fontId="0" fillId="5" borderId="0" xfId="0" applyFill="1"/>
    <xf numFmtId="0" fontId="0" fillId="0" borderId="0" xfId="0" applyAlignment="1">
      <alignment horizontal="center" wrapText="1"/>
    </xf>
    <xf numFmtId="165" fontId="0" fillId="0" borderId="0" xfId="0" applyNumberFormat="1"/>
    <xf numFmtId="9" fontId="0" fillId="0" borderId="0" xfId="1" applyFont="1" applyFill="1" applyBorder="1" applyAlignment="1">
      <alignment horizontal="center" vertical="center" wrapText="1"/>
    </xf>
    <xf numFmtId="0" fontId="5" fillId="0" borderId="0" xfId="0" applyFont="1"/>
    <xf numFmtId="0" fontId="6" fillId="0" borderId="0" xfId="0" applyFont="1" applyAlignment="1">
      <alignment wrapText="1"/>
    </xf>
    <xf numFmtId="0" fontId="6" fillId="0" borderId="0" xfId="0" applyFont="1"/>
    <xf numFmtId="0" fontId="5" fillId="0" borderId="0" xfId="0" applyFont="1" applyAlignment="1">
      <alignment wrapText="1"/>
    </xf>
    <xf numFmtId="0" fontId="2" fillId="0" borderId="0" xfId="0" applyFont="1" applyBorder="1" applyAlignment="1">
      <alignment horizontal="center" wrapText="1"/>
    </xf>
    <xf numFmtId="0" fontId="8" fillId="2" borderId="1" xfId="0" applyFont="1" applyFill="1" applyBorder="1" applyAlignment="1">
      <alignment horizontal="left" vertical="center" wrapText="1"/>
    </xf>
    <xf numFmtId="167" fontId="8" fillId="0" borderId="1" xfId="0" applyNumberFormat="1" applyFont="1" applyBorder="1" applyAlignment="1">
      <alignment horizontal="center" vertical="center" wrapText="1"/>
    </xf>
    <xf numFmtId="0" fontId="8" fillId="2" borderId="7" xfId="0" applyFont="1" applyFill="1" applyBorder="1" applyAlignment="1">
      <alignment horizontal="left" vertical="center" wrapText="1"/>
    </xf>
    <xf numFmtId="167" fontId="8" fillId="0" borderId="7" xfId="0" applyNumberFormat="1" applyFont="1" applyBorder="1" applyAlignment="1">
      <alignment horizontal="center" vertical="center" wrapText="1"/>
    </xf>
    <xf numFmtId="0" fontId="8" fillId="2" borderId="13" xfId="0" applyFont="1" applyFill="1" applyBorder="1" applyAlignment="1">
      <alignment horizontal="left" vertical="center" wrapText="1"/>
    </xf>
    <xf numFmtId="167" fontId="8" fillId="0" borderId="13" xfId="0" applyNumberFormat="1" applyFont="1" applyBorder="1" applyAlignment="1">
      <alignment horizontal="center" vertical="center" wrapText="1"/>
    </xf>
    <xf numFmtId="2" fontId="8" fillId="2" borderId="1" xfId="0" applyNumberFormat="1" applyFont="1" applyFill="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lignment wrapText="1"/>
    </xf>
    <xf numFmtId="0" fontId="0" fillId="0" borderId="0" xfId="0" applyBorder="1" applyAlignment="1"/>
    <xf numFmtId="0" fontId="2" fillId="0" borderId="32" xfId="0" applyFont="1" applyBorder="1" applyAlignment="1">
      <alignment wrapText="1"/>
    </xf>
    <xf numFmtId="0" fontId="2" fillId="0" borderId="33" xfId="0" applyFont="1" applyBorder="1" applyAlignment="1">
      <alignment wrapText="1"/>
    </xf>
    <xf numFmtId="0" fontId="2" fillId="0" borderId="2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4" xfId="0" applyFont="1" applyBorder="1" applyAlignment="1">
      <alignment wrapText="1"/>
    </xf>
    <xf numFmtId="0" fontId="3" fillId="0" borderId="36" xfId="0" applyFont="1" applyBorder="1" applyAlignment="1">
      <alignment wrapText="1"/>
    </xf>
    <xf numFmtId="0" fontId="8" fillId="0" borderId="5" xfId="0" applyFont="1" applyBorder="1" applyAlignment="1">
      <alignment wrapText="1"/>
    </xf>
    <xf numFmtId="164" fontId="7" fillId="4" borderId="6" xfId="0" applyNumberFormat="1" applyFont="1" applyFill="1" applyBorder="1" applyAlignment="1">
      <alignment horizontal="center" vertical="center"/>
    </xf>
    <xf numFmtId="166" fontId="7" fillId="4" borderId="10" xfId="0" applyNumberFormat="1" applyFont="1" applyFill="1" applyBorder="1" applyAlignment="1">
      <alignment horizontal="center" vertical="center"/>
    </xf>
    <xf numFmtId="9" fontId="7" fillId="4" borderId="10" xfId="0" applyNumberFormat="1" applyFont="1" applyFill="1" applyBorder="1" applyAlignment="1">
      <alignment horizontal="center" vertical="center"/>
    </xf>
    <xf numFmtId="9" fontId="7" fillId="4" borderId="12" xfId="0" applyNumberFormat="1" applyFont="1" applyFill="1" applyBorder="1" applyAlignment="1">
      <alignment horizontal="center" vertical="center"/>
    </xf>
    <xf numFmtId="164" fontId="7" fillId="4" borderId="6" xfId="0" applyNumberFormat="1" applyFont="1" applyFill="1" applyBorder="1" applyAlignment="1">
      <alignment horizontal="center" vertical="center" wrapText="1"/>
    </xf>
    <xf numFmtId="166" fontId="7" fillId="4" borderId="10" xfId="0" applyNumberFormat="1" applyFont="1" applyFill="1" applyBorder="1" applyAlignment="1">
      <alignment horizontal="center" vertical="center" wrapText="1"/>
    </xf>
    <xf numFmtId="9" fontId="7" fillId="4" borderId="10" xfId="0" applyNumberFormat="1" applyFont="1" applyFill="1" applyBorder="1" applyAlignment="1">
      <alignment horizontal="center" vertical="center" wrapText="1"/>
    </xf>
    <xf numFmtId="9" fontId="7" fillId="4" borderId="12" xfId="0" applyNumberFormat="1" applyFont="1" applyFill="1" applyBorder="1" applyAlignment="1">
      <alignment horizontal="center" vertical="center" wrapText="1"/>
    </xf>
    <xf numFmtId="0" fontId="8" fillId="0" borderId="5" xfId="0" applyFont="1" applyBorder="1" applyAlignment="1">
      <alignment horizontal="center" wrapText="1"/>
    </xf>
    <xf numFmtId="0" fontId="3" fillId="6" borderId="29" xfId="0" applyFont="1" applyFill="1" applyBorder="1" applyAlignment="1"/>
    <xf numFmtId="0" fontId="3" fillId="6" borderId="28" xfId="0" applyFont="1" applyFill="1" applyBorder="1" applyAlignment="1"/>
    <xf numFmtId="0" fontId="3" fillId="6" borderId="30" xfId="0" applyFont="1" applyFill="1" applyBorder="1" applyAlignment="1"/>
    <xf numFmtId="0" fontId="3" fillId="6" borderId="29" xfId="0" applyFont="1" applyFill="1" applyBorder="1" applyAlignment="1">
      <alignment wrapText="1"/>
    </xf>
    <xf numFmtId="0" fontId="3" fillId="6" borderId="28" xfId="0" applyFont="1" applyFill="1" applyBorder="1" applyAlignment="1">
      <alignment wrapText="1"/>
    </xf>
    <xf numFmtId="166" fontId="8" fillId="0" borderId="7" xfId="0" applyNumberFormat="1" applyFont="1" applyBorder="1" applyAlignment="1">
      <alignment horizontal="center" vertical="center" wrapText="1"/>
    </xf>
    <xf numFmtId="166" fontId="8" fillId="0" borderId="1" xfId="0" applyNumberFormat="1" applyFont="1" applyBorder="1" applyAlignment="1">
      <alignment horizontal="center" vertical="center" wrapText="1"/>
    </xf>
    <xf numFmtId="166" fontId="8" fillId="0" borderId="13" xfId="0" applyNumberFormat="1" applyFont="1" applyBorder="1" applyAlignment="1">
      <alignment horizontal="center" vertical="center" wrapText="1"/>
    </xf>
    <xf numFmtId="164" fontId="8" fillId="0" borderId="7"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8" fillId="0" borderId="13"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2" fontId="8" fillId="0" borderId="1" xfId="0" applyNumberFormat="1" applyFont="1" applyBorder="1" applyAlignment="1">
      <alignment horizontal="center" vertical="center" wrapText="1"/>
    </xf>
    <xf numFmtId="2" fontId="8" fillId="0" borderId="13" xfId="0" applyNumberFormat="1" applyFont="1" applyBorder="1" applyAlignment="1">
      <alignment horizontal="center" vertical="center" wrapText="1"/>
    </xf>
    <xf numFmtId="169" fontId="9" fillId="2" borderId="7" xfId="0" applyNumberFormat="1" applyFont="1" applyFill="1" applyBorder="1" applyAlignment="1">
      <alignment horizontal="center" vertical="center" wrapText="1" readingOrder="1"/>
    </xf>
    <xf numFmtId="169" fontId="9" fillId="2" borderId="1" xfId="0" applyNumberFormat="1" applyFont="1" applyFill="1" applyBorder="1" applyAlignment="1">
      <alignment horizontal="center" vertical="center" wrapText="1" readingOrder="1"/>
    </xf>
    <xf numFmtId="169" fontId="9" fillId="2" borderId="13" xfId="0" applyNumberFormat="1" applyFont="1" applyFill="1" applyBorder="1" applyAlignment="1">
      <alignment horizontal="center" vertical="center" wrapText="1" readingOrder="1"/>
    </xf>
    <xf numFmtId="169" fontId="8" fillId="0" borderId="7" xfId="0" applyNumberFormat="1" applyFont="1" applyBorder="1" applyAlignment="1">
      <alignment horizontal="center" vertical="center" wrapText="1"/>
    </xf>
    <xf numFmtId="169" fontId="8" fillId="0" borderId="1" xfId="0" applyNumberFormat="1" applyFont="1" applyBorder="1" applyAlignment="1">
      <alignment horizontal="center" vertical="center" wrapText="1"/>
    </xf>
    <xf numFmtId="169" fontId="8" fillId="0" borderId="13" xfId="0" applyNumberFormat="1" applyFont="1" applyBorder="1" applyAlignment="1">
      <alignment horizontal="center" vertical="center" wrapText="1"/>
    </xf>
    <xf numFmtId="166" fontId="8" fillId="0" borderId="20" xfId="0" applyNumberFormat="1" applyFont="1" applyBorder="1" applyAlignment="1">
      <alignment horizontal="center" vertical="center" wrapText="1"/>
    </xf>
    <xf numFmtId="166" fontId="8" fillId="0" borderId="17" xfId="0" applyNumberFormat="1" applyFont="1" applyBorder="1" applyAlignment="1">
      <alignment horizontal="center" vertical="center" wrapText="1"/>
    </xf>
    <xf numFmtId="166" fontId="8" fillId="0" borderId="21" xfId="0" applyNumberFormat="1" applyFont="1" applyBorder="1" applyAlignment="1">
      <alignment horizontal="center" vertical="center" wrapText="1"/>
    </xf>
    <xf numFmtId="166" fontId="10" fillId="0" borderId="20" xfId="0" applyNumberFormat="1" applyFont="1" applyBorder="1" applyAlignment="1">
      <alignment horizontal="center" vertical="center" wrapText="1"/>
    </xf>
    <xf numFmtId="166" fontId="10" fillId="0" borderId="17" xfId="0" applyNumberFormat="1" applyFont="1" applyBorder="1" applyAlignment="1">
      <alignment horizontal="center" vertical="center" wrapText="1"/>
    </xf>
    <xf numFmtId="166" fontId="10" fillId="0" borderId="21" xfId="0" applyNumberFormat="1" applyFont="1" applyBorder="1" applyAlignment="1">
      <alignment horizontal="center" vertical="center" wrapText="1"/>
    </xf>
    <xf numFmtId="166" fontId="8" fillId="0" borderId="7" xfId="0" applyNumberFormat="1" applyFont="1" applyBorder="1" applyAlignment="1">
      <alignment horizontal="center"/>
    </xf>
    <xf numFmtId="166" fontId="8" fillId="0" borderId="1" xfId="0" applyNumberFormat="1" applyFont="1" applyFill="1" applyBorder="1" applyAlignment="1">
      <alignment horizontal="center" vertical="center" wrapText="1"/>
    </xf>
    <xf numFmtId="166" fontId="8" fillId="0" borderId="13" xfId="0" applyNumberFormat="1" applyFont="1" applyFill="1" applyBorder="1" applyAlignment="1">
      <alignment horizontal="center" vertical="center" wrapText="1"/>
    </xf>
    <xf numFmtId="166" fontId="9" fillId="2" borderId="7" xfId="0" applyNumberFormat="1" applyFont="1" applyFill="1" applyBorder="1" applyAlignment="1">
      <alignment horizontal="center" vertical="center" wrapText="1" readingOrder="1"/>
    </xf>
    <xf numFmtId="166" fontId="9" fillId="2" borderId="1" xfId="0" applyNumberFormat="1" applyFont="1" applyFill="1" applyBorder="1" applyAlignment="1">
      <alignment horizontal="center" vertical="center" wrapText="1" readingOrder="1"/>
    </xf>
    <xf numFmtId="166" fontId="9" fillId="2" borderId="13" xfId="0" applyNumberFormat="1" applyFont="1" applyFill="1" applyBorder="1" applyAlignment="1">
      <alignment horizontal="center" vertical="center" wrapText="1" readingOrder="1"/>
    </xf>
    <xf numFmtId="166" fontId="8" fillId="0" borderId="29" xfId="0" applyNumberFormat="1" applyFont="1" applyBorder="1" applyAlignment="1">
      <alignment horizontal="center" vertical="center"/>
    </xf>
    <xf numFmtId="166" fontId="8" fillId="0" borderId="28" xfId="0" applyNumberFormat="1" applyFont="1" applyBorder="1" applyAlignment="1">
      <alignment horizontal="center" vertical="center"/>
    </xf>
    <xf numFmtId="166" fontId="8" fillId="0" borderId="30" xfId="0" applyNumberFormat="1" applyFont="1" applyBorder="1" applyAlignment="1">
      <alignment horizontal="center" vertical="center"/>
    </xf>
    <xf numFmtId="166" fontId="10" fillId="0" borderId="29" xfId="0" applyNumberFormat="1" applyFont="1" applyBorder="1" applyAlignment="1">
      <alignment horizontal="center" vertical="center"/>
    </xf>
    <xf numFmtId="166" fontId="10" fillId="0" borderId="28" xfId="0" applyNumberFormat="1" applyFont="1" applyBorder="1" applyAlignment="1">
      <alignment horizontal="center" vertical="center"/>
    </xf>
    <xf numFmtId="166" fontId="10" fillId="0" borderId="30" xfId="0" applyNumberFormat="1" applyFont="1" applyBorder="1" applyAlignment="1">
      <alignment horizontal="center" vertical="center"/>
    </xf>
    <xf numFmtId="166" fontId="8" fillId="0" borderId="6" xfId="0" applyNumberFormat="1" applyFont="1" applyBorder="1" applyAlignment="1">
      <alignment horizontal="center" vertical="center" wrapText="1"/>
    </xf>
    <xf numFmtId="166" fontId="8" fillId="0" borderId="8" xfId="0" applyNumberFormat="1" applyFont="1" applyBorder="1" applyAlignment="1">
      <alignment horizontal="center" vertical="center" wrapText="1"/>
    </xf>
    <xf numFmtId="166" fontId="8" fillId="0" borderId="9" xfId="0" applyNumberFormat="1" applyFont="1" applyBorder="1" applyAlignment="1">
      <alignment horizontal="center" vertical="center" wrapText="1"/>
    </xf>
    <xf numFmtId="166" fontId="8" fillId="0" borderId="10" xfId="0" applyNumberFormat="1" applyFont="1" applyBorder="1" applyAlignment="1">
      <alignment horizontal="center" vertical="center" wrapText="1"/>
    </xf>
    <xf numFmtId="166" fontId="8" fillId="0" borderId="3" xfId="0" applyNumberFormat="1" applyFont="1" applyBorder="1" applyAlignment="1">
      <alignment horizontal="center" vertical="center" wrapText="1"/>
    </xf>
    <xf numFmtId="166" fontId="8" fillId="0" borderId="11" xfId="0" applyNumberFormat="1" applyFont="1" applyBorder="1" applyAlignment="1">
      <alignment horizontal="center" vertical="center" wrapText="1"/>
    </xf>
    <xf numFmtId="166" fontId="8" fillId="0" borderId="12" xfId="0" applyNumberFormat="1" applyFont="1" applyBorder="1" applyAlignment="1">
      <alignment horizontal="center" vertical="center" wrapText="1"/>
    </xf>
    <xf numFmtId="166" fontId="8" fillId="0" borderId="14" xfId="0" applyNumberFormat="1" applyFont="1" applyBorder="1" applyAlignment="1">
      <alignment horizontal="center" vertical="center" wrapText="1"/>
    </xf>
    <xf numFmtId="166" fontId="8" fillId="0" borderId="15" xfId="0" applyNumberFormat="1" applyFont="1" applyBorder="1" applyAlignment="1">
      <alignment horizontal="center" vertical="center" wrapText="1"/>
    </xf>
    <xf numFmtId="2" fontId="8" fillId="2" borderId="7" xfId="0" applyNumberFormat="1" applyFont="1" applyFill="1" applyBorder="1" applyAlignment="1">
      <alignment horizontal="center" vertical="center" wrapText="1"/>
    </xf>
    <xf numFmtId="2" fontId="8" fillId="2" borderId="13" xfId="0" applyNumberFormat="1" applyFont="1" applyFill="1" applyBorder="1" applyAlignment="1">
      <alignment horizontal="center" vertical="center" wrapText="1"/>
    </xf>
    <xf numFmtId="0" fontId="2" fillId="0" borderId="4" xfId="0" applyFont="1" applyBorder="1" applyAlignment="1">
      <alignment wrapText="1"/>
    </xf>
    <xf numFmtId="0" fontId="2" fillId="3" borderId="1" xfId="0" applyFont="1" applyFill="1" applyBorder="1" applyAlignment="1">
      <alignment horizontal="center" vertical="center"/>
    </xf>
    <xf numFmtId="168" fontId="8" fillId="0" borderId="7" xfId="0" applyNumberFormat="1" applyFont="1" applyBorder="1" applyAlignment="1">
      <alignment horizontal="center" wrapText="1"/>
    </xf>
    <xf numFmtId="168" fontId="8" fillId="0" borderId="1" xfId="0" applyNumberFormat="1" applyFont="1" applyBorder="1" applyAlignment="1">
      <alignment horizontal="center" wrapText="1"/>
    </xf>
    <xf numFmtId="168" fontId="8" fillId="0" borderId="13" xfId="0" applyNumberFormat="1" applyFont="1" applyBorder="1" applyAlignment="1">
      <alignment horizontal="center" wrapText="1"/>
    </xf>
    <xf numFmtId="166" fontId="8" fillId="0" borderId="7" xfId="0" applyNumberFormat="1" applyFont="1" applyBorder="1" applyAlignment="1"/>
    <xf numFmtId="166" fontId="8" fillId="0" borderId="29" xfId="0" applyNumberFormat="1" applyFont="1" applyBorder="1" applyAlignment="1"/>
    <xf numFmtId="166" fontId="8" fillId="0" borderId="1" xfId="0" applyNumberFormat="1" applyFont="1" applyBorder="1" applyAlignment="1"/>
    <xf numFmtId="166" fontId="8" fillId="0" borderId="28" xfId="0" applyNumberFormat="1" applyFont="1" applyBorder="1" applyAlignment="1"/>
    <xf numFmtId="166" fontId="8" fillId="0" borderId="13" xfId="0" applyNumberFormat="1" applyFont="1" applyBorder="1" applyAlignment="1"/>
    <xf numFmtId="166" fontId="8" fillId="0" borderId="30" xfId="0" applyNumberFormat="1" applyFont="1" applyBorder="1" applyAlignment="1"/>
    <xf numFmtId="166" fontId="8" fillId="0" borderId="20" xfId="0" applyNumberFormat="1" applyFont="1" applyBorder="1" applyAlignment="1">
      <alignment horizontal="center" vertical="center"/>
    </xf>
    <xf numFmtId="166" fontId="8" fillId="0" borderId="17" xfId="0" applyNumberFormat="1" applyFont="1" applyBorder="1" applyAlignment="1">
      <alignment horizontal="center" vertical="center"/>
    </xf>
    <xf numFmtId="166" fontId="8" fillId="0" borderId="21"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17" xfId="0" applyNumberFormat="1" applyFont="1" applyBorder="1" applyAlignment="1">
      <alignment horizontal="center" vertical="center"/>
    </xf>
    <xf numFmtId="166" fontId="10" fillId="0" borderId="21" xfId="0" applyNumberFormat="1" applyFont="1" applyBorder="1" applyAlignment="1">
      <alignment horizontal="center" vertical="center"/>
    </xf>
    <xf numFmtId="169" fontId="8" fillId="0" borderId="20" xfId="0" applyNumberFormat="1" applyFont="1" applyBorder="1" applyAlignment="1">
      <alignment horizontal="center" vertical="center"/>
    </xf>
    <xf numFmtId="169" fontId="8" fillId="0" borderId="17" xfId="0" applyNumberFormat="1" applyFont="1" applyBorder="1" applyAlignment="1">
      <alignment horizontal="center" vertical="center"/>
    </xf>
    <xf numFmtId="169" fontId="8" fillId="0" borderId="21" xfId="0" applyNumberFormat="1" applyFont="1" applyBorder="1" applyAlignment="1">
      <alignment horizontal="center" vertical="center"/>
    </xf>
    <xf numFmtId="169" fontId="10" fillId="0" borderId="20" xfId="0" applyNumberFormat="1" applyFont="1" applyBorder="1" applyAlignment="1">
      <alignment horizontal="center" vertical="center"/>
    </xf>
    <xf numFmtId="169" fontId="10" fillId="0" borderId="17" xfId="0" applyNumberFormat="1" applyFont="1" applyBorder="1" applyAlignment="1">
      <alignment horizontal="center" vertical="center"/>
    </xf>
    <xf numFmtId="169" fontId="10" fillId="0" borderId="21" xfId="0" applyNumberFormat="1" applyFont="1" applyBorder="1" applyAlignment="1">
      <alignment horizontal="center" vertical="center"/>
    </xf>
    <xf numFmtId="0" fontId="2" fillId="0" borderId="26" xfId="0" applyFont="1" applyBorder="1" applyAlignment="1">
      <alignment vertical="center" wrapText="1"/>
    </xf>
    <xf numFmtId="0" fontId="2" fillId="0" borderId="4" xfId="0" applyFont="1" applyBorder="1" applyAlignment="1">
      <alignment vertical="center" wrapText="1"/>
    </xf>
    <xf numFmtId="0" fontId="2" fillId="0" borderId="27" xfId="0" applyFont="1" applyBorder="1" applyAlignment="1">
      <alignment vertical="center" wrapText="1"/>
    </xf>
    <xf numFmtId="0" fontId="2" fillId="0" borderId="4" xfId="0" applyFont="1" applyBorder="1" applyAlignment="1">
      <alignment horizontal="left" wrapText="1"/>
    </xf>
    <xf numFmtId="0" fontId="2" fillId="0" borderId="19" xfId="0" applyFont="1" applyBorder="1" applyAlignment="1">
      <alignment horizontal="left" wrapText="1"/>
    </xf>
    <xf numFmtId="0" fontId="2" fillId="3" borderId="10" xfId="0" applyFont="1" applyFill="1" applyBorder="1" applyAlignment="1">
      <alignment horizontal="center" vertical="center"/>
    </xf>
    <xf numFmtId="0" fontId="2" fillId="3" borderId="28"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1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35" xfId="0" applyFont="1" applyBorder="1" applyAlignment="1">
      <alignment horizontal="center" vertical="center" wrapText="1"/>
    </xf>
    <xf numFmtId="0" fontId="12" fillId="0" borderId="0" xfId="0" applyFont="1" applyAlignment="1">
      <alignment wrapText="1"/>
    </xf>
    <xf numFmtId="9" fontId="7" fillId="4" borderId="22" xfId="0" applyNumberFormat="1" applyFont="1" applyFill="1" applyBorder="1" applyAlignment="1">
      <alignment horizontal="center" vertical="center"/>
    </xf>
    <xf numFmtId="0" fontId="2" fillId="3" borderId="3" xfId="0" applyFont="1" applyFill="1" applyBorder="1" applyAlignment="1">
      <alignment horizontal="center" vertical="center"/>
    </xf>
    <xf numFmtId="0" fontId="2" fillId="0" borderId="5" xfId="0" applyFont="1" applyBorder="1" applyAlignment="1">
      <alignment wrapText="1"/>
    </xf>
    <xf numFmtId="0" fontId="2" fillId="0" borderId="0" xfId="0" applyFont="1" applyAlignment="1"/>
    <xf numFmtId="164" fontId="7" fillId="4" borderId="37" xfId="0" applyNumberFormat="1" applyFont="1" applyFill="1" applyBorder="1" applyAlignment="1">
      <alignment horizontal="center" vertical="center"/>
    </xf>
    <xf numFmtId="0" fontId="2" fillId="0" borderId="22" xfId="0" applyFont="1" applyBorder="1" applyAlignment="1">
      <alignment horizontal="center" wrapText="1"/>
    </xf>
    <xf numFmtId="0" fontId="2" fillId="0" borderId="23" xfId="0" applyFont="1" applyBorder="1" applyAlignment="1">
      <alignment horizontal="center" wrapText="1"/>
    </xf>
    <xf numFmtId="0" fontId="2" fillId="0" borderId="9" xfId="0" applyFont="1" applyBorder="1" applyAlignment="1">
      <alignment horizontal="center" wrapText="1"/>
    </xf>
    <xf numFmtId="0" fontId="11" fillId="0" borderId="16" xfId="0" applyFont="1" applyBorder="1" applyAlignment="1">
      <alignment horizontal="left" wrapText="1"/>
    </xf>
    <xf numFmtId="0" fontId="8" fillId="2" borderId="6"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29" xfId="0" applyFont="1" applyBorder="1" applyAlignment="1">
      <alignment horizontal="center" wrapText="1"/>
    </xf>
    <xf numFmtId="0" fontId="11" fillId="0" borderId="0" xfId="0" applyFont="1" applyBorder="1" applyAlignment="1">
      <alignment horizontal="left" wrapText="1"/>
    </xf>
    <xf numFmtId="0" fontId="2" fillId="0" borderId="18" xfId="0" applyFont="1" applyBorder="1" applyAlignment="1">
      <alignment horizontal="center"/>
    </xf>
    <xf numFmtId="0" fontId="2" fillId="0" borderId="3" xfId="0" applyFont="1" applyBorder="1" applyAlignment="1">
      <alignment horizontal="center"/>
    </xf>
    <xf numFmtId="0" fontId="3" fillId="6" borderId="22" xfId="0" applyFont="1" applyFill="1" applyBorder="1" applyAlignment="1">
      <alignment horizontal="left"/>
    </xf>
    <xf numFmtId="0" fontId="3" fillId="6" borderId="23" xfId="0" applyFont="1" applyFill="1" applyBorder="1" applyAlignment="1">
      <alignment horizontal="left"/>
    </xf>
    <xf numFmtId="0" fontId="3" fillId="6" borderId="9" xfId="0" applyFont="1" applyFill="1" applyBorder="1" applyAlignment="1">
      <alignment horizontal="left"/>
    </xf>
    <xf numFmtId="0" fontId="3" fillId="6" borderId="40" xfId="0" applyFont="1" applyFill="1" applyBorder="1" applyAlignment="1">
      <alignment horizontal="left"/>
    </xf>
    <xf numFmtId="0" fontId="3" fillId="6" borderId="38" xfId="0" applyFont="1" applyFill="1" applyBorder="1" applyAlignment="1">
      <alignment horizontal="left"/>
    </xf>
    <xf numFmtId="0" fontId="3" fillId="6" borderId="39" xfId="0" applyFont="1" applyFill="1" applyBorder="1" applyAlignment="1">
      <alignment horizontal="left"/>
    </xf>
    <xf numFmtId="0" fontId="11" fillId="0" borderId="16" xfId="0" applyFont="1" applyBorder="1" applyAlignment="1">
      <alignment horizontal="left"/>
    </xf>
    <xf numFmtId="0" fontId="8" fillId="2" borderId="31"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34" xfId="0" applyFont="1" applyFill="1" applyBorder="1" applyAlignment="1">
      <alignment horizontal="center" vertical="center" wrapText="1"/>
    </xf>
  </cellXfs>
  <cellStyles count="2">
    <cellStyle name="Normal" xfId="0" builtinId="0"/>
    <cellStyle name="Percent" xfId="1" builtinId="5"/>
  </cellStyles>
  <dxfs count="5">
    <dxf>
      <fill>
        <patternFill>
          <bgColor theme="9" tint="0.39994506668294322"/>
        </patternFill>
      </fill>
    </dxf>
    <dxf>
      <fill>
        <patternFill>
          <bgColor theme="9" tint="0.59996337778862885"/>
        </patternFill>
      </fill>
    </dxf>
    <dxf>
      <fill>
        <patternFill>
          <bgColor theme="9" tint="0.39994506668294322"/>
        </patternFill>
      </fill>
    </dxf>
    <dxf>
      <fill>
        <patternFill>
          <bgColor theme="9" tint="0.59996337778862885"/>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9" Type="http://schemas.microsoft.com/office/2017/10/relationships/person" Target="persons/perso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22</xdr:row>
      <xdr:rowOff>28606</xdr:rowOff>
    </xdr:from>
    <xdr:to>
      <xdr:col>13</xdr:col>
      <xdr:colOff>759460</xdr:colOff>
      <xdr:row>33</xdr:row>
      <xdr:rowOff>135649</xdr:rowOff>
    </xdr:to>
    <xdr:pic>
      <xdr:nvPicPr>
        <xdr:cNvPr id="2" name="Picture 1">
          <a:extLst>
            <a:ext uri="{FF2B5EF4-FFF2-40B4-BE49-F238E27FC236}">
              <a16:creationId xmlns:a16="http://schemas.microsoft.com/office/drawing/2014/main" xmlns="" id="{DB8D694B-1994-4C0F-8BBB-42A30F2A8430}"/>
            </a:ext>
          </a:extLst>
        </xdr:cNvPr>
        <xdr:cNvPicPr>
          <a:picLocks noChangeAspect="1"/>
        </xdr:cNvPicPr>
      </xdr:nvPicPr>
      <xdr:blipFill>
        <a:blip xmlns:r="http://schemas.openxmlformats.org/officeDocument/2006/relationships" r:embed="rId1"/>
        <a:stretch>
          <a:fillRect/>
        </a:stretch>
      </xdr:blipFill>
      <xdr:spPr>
        <a:xfrm>
          <a:off x="2138196" y="5944689"/>
          <a:ext cx="11395710" cy="220254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obin Dutta" id="{57B55C66-7261-4D9F-9370-820576E76DFF}" userId="S::rdutta@sunpowercorp.com::23c1f216-8d6e-4285-86c7-f87e2303cdc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40"/>
  <sheetViews>
    <sheetView workbookViewId="0">
      <pane xSplit="1" topLeftCell="B1" activePane="topRight" state="frozen"/>
      <selection pane="topRight"/>
    </sheetView>
  </sheetViews>
  <sheetFormatPr baseColWidth="10" defaultColWidth="8.83203125" defaultRowHeight="14" x14ac:dyDescent="0"/>
  <cols>
    <col min="1" max="1" width="16.83203125" customWidth="1"/>
    <col min="2" max="2" width="62.5" style="1" customWidth="1"/>
    <col min="3" max="3" width="20.5" customWidth="1"/>
    <col min="4" max="4" width="27.1640625" customWidth="1"/>
    <col min="5" max="5" width="11.33203125" bestFit="1" customWidth="1"/>
    <col min="6" max="6" width="18.1640625" customWidth="1"/>
    <col min="7" max="7" width="19.83203125" customWidth="1"/>
    <col min="8" max="16" width="12.33203125" customWidth="1"/>
    <col min="17" max="17" width="11.33203125" customWidth="1"/>
  </cols>
  <sheetData>
    <row r="2" spans="1:23" ht="25">
      <c r="A2" s="15" t="s">
        <v>49</v>
      </c>
    </row>
    <row r="3" spans="1:23" ht="18">
      <c r="A3" s="11"/>
      <c r="B3" s="5" t="s">
        <v>65</v>
      </c>
    </row>
    <row r="5" spans="1:23" ht="47" thickBot="1">
      <c r="A5" s="134" t="s">
        <v>34</v>
      </c>
    </row>
    <row r="6" spans="1:23" ht="21" customHeight="1" thickBot="1">
      <c r="A6" s="38">
        <v>0.02</v>
      </c>
      <c r="B6" s="47" t="s">
        <v>76</v>
      </c>
      <c r="H6" s="27"/>
      <c r="I6" s="27"/>
      <c r="J6" s="27"/>
      <c r="K6" s="27"/>
      <c r="L6" s="27"/>
      <c r="M6" s="27"/>
      <c r="N6" s="27"/>
      <c r="O6" s="27"/>
      <c r="P6" s="27"/>
      <c r="Q6" s="9"/>
    </row>
    <row r="7" spans="1:23" ht="21" customHeight="1">
      <c r="A7" s="40">
        <v>0.04</v>
      </c>
      <c r="B7" s="48" t="s">
        <v>74</v>
      </c>
      <c r="H7" s="140" t="s">
        <v>57</v>
      </c>
      <c r="I7" s="141"/>
      <c r="J7" s="141"/>
      <c r="K7" s="141"/>
      <c r="L7" s="141"/>
      <c r="M7" s="141"/>
      <c r="N7" s="141"/>
      <c r="O7" s="141"/>
      <c r="P7" s="142"/>
      <c r="Q7" s="28"/>
      <c r="R7" s="28"/>
      <c r="S7" s="28"/>
      <c r="T7" s="28"/>
      <c r="U7" s="28"/>
      <c r="V7" s="28"/>
      <c r="W7" s="28"/>
    </row>
    <row r="8" spans="1:23" ht="21" customHeight="1" thickBot="1">
      <c r="A8" s="41">
        <v>0.02</v>
      </c>
      <c r="B8" s="49" t="s">
        <v>75</v>
      </c>
      <c r="H8" s="124">
        <v>1</v>
      </c>
      <c r="I8" s="97">
        <v>2</v>
      </c>
      <c r="J8" s="97">
        <v>3</v>
      </c>
      <c r="K8" s="97">
        <v>4</v>
      </c>
      <c r="L8" s="97">
        <v>5</v>
      </c>
      <c r="M8" s="97">
        <v>6</v>
      </c>
      <c r="N8" s="97">
        <v>7</v>
      </c>
      <c r="O8" s="97">
        <v>8</v>
      </c>
      <c r="P8" s="125">
        <v>9</v>
      </c>
    </row>
    <row r="9" spans="1:23" s="12" customFormat="1" ht="43.5" customHeight="1" thickBot="1">
      <c r="A9" s="46"/>
      <c r="B9" s="132" t="s">
        <v>61</v>
      </c>
      <c r="C9" s="122" t="s">
        <v>66</v>
      </c>
      <c r="D9" s="96" t="s">
        <v>69</v>
      </c>
      <c r="E9" s="122" t="s">
        <v>50</v>
      </c>
      <c r="F9" s="122" t="s">
        <v>67</v>
      </c>
      <c r="G9" s="123" t="s">
        <v>68</v>
      </c>
      <c r="H9" s="32" t="s">
        <v>18</v>
      </c>
      <c r="I9" s="33" t="s">
        <v>19</v>
      </c>
      <c r="J9" s="33" t="s">
        <v>20</v>
      </c>
      <c r="K9" s="33" t="s">
        <v>21</v>
      </c>
      <c r="L9" s="33" t="s">
        <v>22</v>
      </c>
      <c r="M9" s="33" t="s">
        <v>23</v>
      </c>
      <c r="N9" s="33" t="s">
        <v>24</v>
      </c>
      <c r="O9" s="33" t="s">
        <v>25</v>
      </c>
      <c r="P9" s="34" t="s">
        <v>26</v>
      </c>
    </row>
    <row r="10" spans="1:23" ht="18">
      <c r="A10" s="144" t="s">
        <v>56</v>
      </c>
      <c r="B10" s="22" t="s">
        <v>15</v>
      </c>
      <c r="C10" s="73">
        <v>0.18487441427275247</v>
      </c>
      <c r="D10" s="76">
        <v>0.19453749999999997</v>
      </c>
      <c r="E10" s="58">
        <f t="shared" ref="E10:E18" si="0">$A$6</f>
        <v>0.02</v>
      </c>
      <c r="F10" s="64">
        <f t="shared" ref="F10:F18" si="1">D10+E10</f>
        <v>0.21453749999999996</v>
      </c>
      <c r="G10" s="113">
        <v>0.14649999999999999</v>
      </c>
      <c r="H10" s="85">
        <f>$C10-(IF(H$8&lt;=8,($D10*(1-$A$7)^(H$8-1)+$E10-$G10),$D10*((1-$A$7)^7)*((1-$A$8)^(H$8-8))+$E10-$G10))</f>
        <v>0.1168369142727525</v>
      </c>
      <c r="I10" s="86">
        <f t="shared" ref="I10:P18" si="2">$C10-(IF(I$8&lt;=8,($D10*(1-$A$7)^(I$8-1)+$E10-$G10),$D10*((1-$A$7)^7)*((1-$A$8)^(I$8-8))+$E10-$G10))</f>
        <v>0.1246184142727525</v>
      </c>
      <c r="J10" s="86">
        <f t="shared" si="2"/>
        <v>0.13208865427275251</v>
      </c>
      <c r="K10" s="86">
        <f t="shared" si="2"/>
        <v>0.1392600846727525</v>
      </c>
      <c r="L10" s="86">
        <f t="shared" si="2"/>
        <v>0.14614465785675251</v>
      </c>
      <c r="M10" s="86">
        <f t="shared" si="2"/>
        <v>0.15275384811339252</v>
      </c>
      <c r="N10" s="86">
        <f t="shared" si="2"/>
        <v>0.15909867075976691</v>
      </c>
      <c r="O10" s="86">
        <f t="shared" si="2"/>
        <v>0.16518970050028634</v>
      </c>
      <c r="P10" s="87">
        <f t="shared" si="2"/>
        <v>0.16811339477573567</v>
      </c>
    </row>
    <row r="11" spans="1:23" ht="18">
      <c r="A11" s="145"/>
      <c r="B11" s="20" t="s">
        <v>16</v>
      </c>
      <c r="C11" s="74">
        <v>0.15102855565328444</v>
      </c>
      <c r="D11" s="77">
        <v>0.17119300000000001</v>
      </c>
      <c r="E11" s="59">
        <f t="shared" si="0"/>
        <v>0.02</v>
      </c>
      <c r="F11" s="65">
        <f t="shared" si="1"/>
        <v>0.191193</v>
      </c>
      <c r="G11" s="114">
        <v>0.14649999999999999</v>
      </c>
      <c r="H11" s="88">
        <f t="shared" ref="H11:H18" si="3">$C11-(IF(H$8&lt;=8,($D11*(1-$A$7)^(H$8-1)+$E11-$G11),$D11*((1-$A$7)^7)*((1-$A$8)^(H$8-8))+$E11-$G11))</f>
        <v>0.10633555565328442</v>
      </c>
      <c r="I11" s="89">
        <f t="shared" si="2"/>
        <v>0.11318327565328443</v>
      </c>
      <c r="J11" s="89">
        <f t="shared" si="2"/>
        <v>0.11975708685328443</v>
      </c>
      <c r="K11" s="89">
        <f t="shared" si="2"/>
        <v>0.12606794560528442</v>
      </c>
      <c r="L11" s="89">
        <f t="shared" si="2"/>
        <v>0.13212637000720442</v>
      </c>
      <c r="M11" s="89">
        <f t="shared" si="2"/>
        <v>0.13794245743304764</v>
      </c>
      <c r="N11" s="89">
        <f t="shared" si="2"/>
        <v>0.14352590136185711</v>
      </c>
      <c r="O11" s="89">
        <f t="shared" si="2"/>
        <v>0.14888600753351419</v>
      </c>
      <c r="P11" s="90">
        <f t="shared" si="2"/>
        <v>0.15145885849590959</v>
      </c>
    </row>
    <row r="12" spans="1:23" ht="19" thickBot="1">
      <c r="A12" s="146"/>
      <c r="B12" s="24" t="s">
        <v>17</v>
      </c>
      <c r="C12" s="75">
        <v>0.12830036979080578</v>
      </c>
      <c r="D12" s="78">
        <v>0.15562999999999999</v>
      </c>
      <c r="E12" s="60">
        <f t="shared" si="0"/>
        <v>0.02</v>
      </c>
      <c r="F12" s="66">
        <f t="shared" si="1"/>
        <v>0.17562999999999998</v>
      </c>
      <c r="G12" s="115">
        <v>0.14649999999999999</v>
      </c>
      <c r="H12" s="91">
        <f t="shared" si="3"/>
        <v>9.917036979080579E-2</v>
      </c>
      <c r="I12" s="92">
        <f t="shared" si="2"/>
        <v>0.1053955697908058</v>
      </c>
      <c r="J12" s="92">
        <f t="shared" si="2"/>
        <v>0.1113717617908058</v>
      </c>
      <c r="K12" s="92">
        <f t="shared" si="2"/>
        <v>0.11710890611080579</v>
      </c>
      <c r="L12" s="92">
        <f t="shared" si="2"/>
        <v>0.1226165646580058</v>
      </c>
      <c r="M12" s="92">
        <f t="shared" si="2"/>
        <v>0.12790391686331778</v>
      </c>
      <c r="N12" s="92">
        <f t="shared" si="2"/>
        <v>0.1329797749804173</v>
      </c>
      <c r="O12" s="92">
        <f t="shared" si="2"/>
        <v>0.13785259877283285</v>
      </c>
      <c r="P12" s="93">
        <f t="shared" si="2"/>
        <v>0.14019155419319232</v>
      </c>
    </row>
    <row r="13" spans="1:23" ht="18">
      <c r="A13" s="144" t="s">
        <v>51</v>
      </c>
      <c r="B13" s="22" t="s">
        <v>15</v>
      </c>
      <c r="C13" s="73">
        <v>0.18487441427275247</v>
      </c>
      <c r="D13" s="76">
        <v>0.21250000000000002</v>
      </c>
      <c r="E13" s="58">
        <f t="shared" si="0"/>
        <v>0.02</v>
      </c>
      <c r="F13" s="64">
        <f t="shared" si="1"/>
        <v>0.23250000000000001</v>
      </c>
      <c r="G13" s="116">
        <v>0.12681999999999999</v>
      </c>
      <c r="H13" s="85">
        <f t="shared" si="3"/>
        <v>7.919441427275245E-2</v>
      </c>
      <c r="I13" s="86">
        <f t="shared" si="2"/>
        <v>8.7694414272752458E-2</v>
      </c>
      <c r="J13" s="86">
        <f t="shared" si="2"/>
        <v>9.5854414272752458E-2</v>
      </c>
      <c r="K13" s="86">
        <f t="shared" si="2"/>
        <v>0.10368801427275245</v>
      </c>
      <c r="L13" s="86">
        <f t="shared" si="2"/>
        <v>0.11120827027275246</v>
      </c>
      <c r="M13" s="86">
        <f t="shared" si="2"/>
        <v>0.11842771603275246</v>
      </c>
      <c r="N13" s="86">
        <f t="shared" si="2"/>
        <v>0.12535838396235247</v>
      </c>
      <c r="O13" s="86">
        <f t="shared" si="2"/>
        <v>0.13201182517476848</v>
      </c>
      <c r="P13" s="87">
        <f t="shared" si="2"/>
        <v>0.13520547695672816</v>
      </c>
    </row>
    <row r="14" spans="1:23" ht="18">
      <c r="A14" s="145"/>
      <c r="B14" s="20" t="s">
        <v>16</v>
      </c>
      <c r="C14" s="74">
        <v>0.15102855565328444</v>
      </c>
      <c r="D14" s="77">
        <v>0.18700000000000003</v>
      </c>
      <c r="E14" s="59">
        <f t="shared" si="0"/>
        <v>0.02</v>
      </c>
      <c r="F14" s="65">
        <f t="shared" si="1"/>
        <v>0.20700000000000002</v>
      </c>
      <c r="G14" s="117">
        <v>0.12681999999999999</v>
      </c>
      <c r="H14" s="88">
        <f t="shared" si="3"/>
        <v>7.0848555653284406E-2</v>
      </c>
      <c r="I14" s="89">
        <f t="shared" si="2"/>
        <v>7.8328555653284421E-2</v>
      </c>
      <c r="J14" s="89">
        <f t="shared" si="2"/>
        <v>8.5509355653284408E-2</v>
      </c>
      <c r="K14" s="89">
        <f t="shared" si="2"/>
        <v>9.2402923653284424E-2</v>
      </c>
      <c r="L14" s="89">
        <f t="shared" si="2"/>
        <v>9.9020748933284414E-2</v>
      </c>
      <c r="M14" s="89">
        <f t="shared" si="2"/>
        <v>0.10537386120208442</v>
      </c>
      <c r="N14" s="89">
        <f t="shared" si="2"/>
        <v>0.11147284898013243</v>
      </c>
      <c r="O14" s="89">
        <f t="shared" si="2"/>
        <v>0.11732787724705851</v>
      </c>
      <c r="P14" s="90">
        <f t="shared" si="2"/>
        <v>0.12013829081518304</v>
      </c>
    </row>
    <row r="15" spans="1:23" ht="19" thickBot="1">
      <c r="A15" s="146"/>
      <c r="B15" s="24" t="s">
        <v>17</v>
      </c>
      <c r="C15" s="75">
        <v>0.12830036979080578</v>
      </c>
      <c r="D15" s="78">
        <v>0.17</v>
      </c>
      <c r="E15" s="60">
        <f t="shared" si="0"/>
        <v>0.02</v>
      </c>
      <c r="F15" s="66">
        <f t="shared" si="1"/>
        <v>0.19</v>
      </c>
      <c r="G15" s="118">
        <v>0.12681999999999999</v>
      </c>
      <c r="H15" s="91">
        <f t="shared" si="3"/>
        <v>6.5120369790805765E-2</v>
      </c>
      <c r="I15" s="92">
        <f t="shared" si="2"/>
        <v>7.1920369790805766E-2</v>
      </c>
      <c r="J15" s="92">
        <f t="shared" si="2"/>
        <v>7.8448369790805772E-2</v>
      </c>
      <c r="K15" s="92">
        <f t="shared" si="2"/>
        <v>8.4715249790805774E-2</v>
      </c>
      <c r="L15" s="92">
        <f t="shared" si="2"/>
        <v>9.0731454590805782E-2</v>
      </c>
      <c r="M15" s="92">
        <f t="shared" si="2"/>
        <v>9.6507011198805781E-2</v>
      </c>
      <c r="N15" s="92">
        <f t="shared" si="2"/>
        <v>0.10205154554248577</v>
      </c>
      <c r="O15" s="92">
        <f t="shared" si="2"/>
        <v>0.10737429851241859</v>
      </c>
      <c r="P15" s="93">
        <f t="shared" si="2"/>
        <v>0.10992921993798632</v>
      </c>
    </row>
    <row r="16" spans="1:23" ht="18">
      <c r="A16" s="144" t="s">
        <v>55</v>
      </c>
      <c r="B16" s="22" t="s">
        <v>15</v>
      </c>
      <c r="C16" s="73">
        <v>0.18487441427275247</v>
      </c>
      <c r="D16" s="76">
        <v>0.17860000000000001</v>
      </c>
      <c r="E16" s="58">
        <f t="shared" si="0"/>
        <v>0.02</v>
      </c>
      <c r="F16" s="64">
        <f t="shared" si="1"/>
        <v>0.1986</v>
      </c>
      <c r="G16" s="113">
        <v>0.11226</v>
      </c>
      <c r="H16" s="85">
        <f t="shared" si="3"/>
        <v>9.8534414272752474E-2</v>
      </c>
      <c r="I16" s="86">
        <f t="shared" si="2"/>
        <v>0.10567841427275249</v>
      </c>
      <c r="J16" s="86">
        <f t="shared" si="2"/>
        <v>0.11253665427275247</v>
      </c>
      <c r="K16" s="86">
        <f t="shared" si="2"/>
        <v>0.11912056467275248</v>
      </c>
      <c r="L16" s="86">
        <f t="shared" si="2"/>
        <v>0.12544111865675248</v>
      </c>
      <c r="M16" s="86">
        <f t="shared" si="2"/>
        <v>0.13150885048139249</v>
      </c>
      <c r="N16" s="86">
        <f t="shared" si="2"/>
        <v>0.13733387303304689</v>
      </c>
      <c r="O16" s="86">
        <f t="shared" si="2"/>
        <v>0.14292589468263511</v>
      </c>
      <c r="P16" s="87">
        <f t="shared" si="2"/>
        <v>0.14561006507443747</v>
      </c>
    </row>
    <row r="17" spans="1:23" ht="18">
      <c r="A17" s="145"/>
      <c r="B17" s="20" t="s">
        <v>16</v>
      </c>
      <c r="C17" s="74">
        <v>0.15102855565328444</v>
      </c>
      <c r="D17" s="77">
        <v>0.15716800000000003</v>
      </c>
      <c r="E17" s="59">
        <f t="shared" si="0"/>
        <v>0.02</v>
      </c>
      <c r="F17" s="65">
        <f t="shared" si="1"/>
        <v>0.17716800000000002</v>
      </c>
      <c r="G17" s="114">
        <v>0.11226</v>
      </c>
      <c r="H17" s="88">
        <f t="shared" si="3"/>
        <v>8.6120555653284414E-2</v>
      </c>
      <c r="I17" s="89">
        <f t="shared" si="2"/>
        <v>9.240727565328441E-2</v>
      </c>
      <c r="J17" s="89">
        <f t="shared" si="2"/>
        <v>9.8442526853284418E-2</v>
      </c>
      <c r="K17" s="89">
        <f t="shared" si="2"/>
        <v>0.10423636800528444</v>
      </c>
      <c r="L17" s="89">
        <f t="shared" si="2"/>
        <v>0.10979845551120443</v>
      </c>
      <c r="M17" s="89">
        <f t="shared" si="2"/>
        <v>0.11513805951688763</v>
      </c>
      <c r="N17" s="89">
        <f t="shared" si="2"/>
        <v>0.12026407936234348</v>
      </c>
      <c r="O17" s="89">
        <f t="shared" si="2"/>
        <v>0.12518505841398114</v>
      </c>
      <c r="P17" s="90">
        <f t="shared" si="2"/>
        <v>0.12754712835876719</v>
      </c>
    </row>
    <row r="18" spans="1:23" ht="19" thickBot="1">
      <c r="A18" s="146"/>
      <c r="B18" s="24" t="s">
        <v>17</v>
      </c>
      <c r="C18" s="75">
        <v>0.12830036979080578</v>
      </c>
      <c r="D18" s="78">
        <v>0.14288000000000001</v>
      </c>
      <c r="E18" s="60">
        <f t="shared" si="0"/>
        <v>0.02</v>
      </c>
      <c r="F18" s="66">
        <f t="shared" si="1"/>
        <v>0.16288</v>
      </c>
      <c r="G18" s="115">
        <v>0.11226</v>
      </c>
      <c r="H18" s="91">
        <f t="shared" si="3"/>
        <v>7.7680369790805781E-2</v>
      </c>
      <c r="I18" s="92">
        <f t="shared" si="2"/>
        <v>8.3395569790805785E-2</v>
      </c>
      <c r="J18" s="92">
        <f t="shared" si="2"/>
        <v>8.8882161790805797E-2</v>
      </c>
      <c r="K18" s="92">
        <f t="shared" si="2"/>
        <v>9.4149290110805778E-2</v>
      </c>
      <c r="L18" s="92">
        <f t="shared" si="2"/>
        <v>9.9205733298005777E-2</v>
      </c>
      <c r="M18" s="92">
        <f t="shared" si="2"/>
        <v>0.10405991875771778</v>
      </c>
      <c r="N18" s="92">
        <f t="shared" si="2"/>
        <v>0.10871993679904129</v>
      </c>
      <c r="O18" s="92">
        <f t="shared" si="2"/>
        <v>0.11319355411871188</v>
      </c>
      <c r="P18" s="93">
        <f t="shared" si="2"/>
        <v>0.11534089043215376</v>
      </c>
    </row>
    <row r="19" spans="1:23" ht="36" customHeight="1">
      <c r="H19" s="143" t="s">
        <v>63</v>
      </c>
      <c r="I19" s="143"/>
      <c r="J19" s="143"/>
      <c r="K19" s="143"/>
      <c r="L19" s="143"/>
      <c r="M19" s="143"/>
      <c r="N19" s="143"/>
      <c r="O19" s="143"/>
      <c r="P19" s="143"/>
      <c r="Q19" s="29"/>
      <c r="R19" s="29"/>
      <c r="S19" s="29"/>
      <c r="T19" s="29"/>
      <c r="U19" s="29"/>
      <c r="V19" s="29"/>
      <c r="W19" s="29"/>
    </row>
    <row r="20" spans="1:23" ht="47" thickBot="1">
      <c r="A20" s="134" t="s">
        <v>73</v>
      </c>
      <c r="B20" s="6"/>
    </row>
    <row r="21" spans="1:23" ht="21" customHeight="1" thickBot="1">
      <c r="A21" s="38">
        <v>0.06</v>
      </c>
      <c r="B21" s="47" t="s">
        <v>72</v>
      </c>
      <c r="H21" s="27"/>
      <c r="I21" s="27"/>
      <c r="J21" s="27"/>
      <c r="K21" s="27"/>
      <c r="L21" s="27"/>
      <c r="M21" s="27"/>
      <c r="N21" s="27"/>
      <c r="O21" s="27"/>
      <c r="P21" s="27"/>
    </row>
    <row r="22" spans="1:23" ht="23">
      <c r="A22" s="40">
        <v>0.04</v>
      </c>
      <c r="B22" s="48" t="s">
        <v>74</v>
      </c>
      <c r="H22" s="140" t="s">
        <v>57</v>
      </c>
      <c r="I22" s="141"/>
      <c r="J22" s="141"/>
      <c r="K22" s="141"/>
      <c r="L22" s="141"/>
      <c r="M22" s="141"/>
      <c r="N22" s="141"/>
      <c r="O22" s="141"/>
      <c r="P22" s="142"/>
    </row>
    <row r="23" spans="1:23" ht="24" thickBot="1">
      <c r="A23" s="41">
        <v>0.02</v>
      </c>
      <c r="B23" s="49" t="s">
        <v>75</v>
      </c>
      <c r="H23" s="126">
        <v>1</v>
      </c>
      <c r="I23" s="127">
        <v>2</v>
      </c>
      <c r="J23" s="127">
        <v>3</v>
      </c>
      <c r="K23" s="127">
        <v>4</v>
      </c>
      <c r="L23" s="127">
        <v>5</v>
      </c>
      <c r="M23" s="127">
        <v>6</v>
      </c>
      <c r="N23" s="127">
        <v>7</v>
      </c>
      <c r="O23" s="127">
        <v>8</v>
      </c>
      <c r="P23" s="128">
        <v>9</v>
      </c>
    </row>
    <row r="24" spans="1:23" s="12" customFormat="1" ht="41.25" customHeight="1" thickBot="1">
      <c r="A24" s="46"/>
      <c r="B24" s="132" t="s">
        <v>61</v>
      </c>
      <c r="C24" s="122" t="s">
        <v>66</v>
      </c>
      <c r="D24" s="122" t="s">
        <v>69</v>
      </c>
      <c r="E24" s="122" t="s">
        <v>50</v>
      </c>
      <c r="F24" s="122" t="s">
        <v>67</v>
      </c>
      <c r="G24" s="123" t="s">
        <v>68</v>
      </c>
      <c r="H24" s="32" t="s">
        <v>18</v>
      </c>
      <c r="I24" s="33" t="s">
        <v>19</v>
      </c>
      <c r="J24" s="33" t="s">
        <v>20</v>
      </c>
      <c r="K24" s="33" t="s">
        <v>21</v>
      </c>
      <c r="L24" s="33" t="s">
        <v>22</v>
      </c>
      <c r="M24" s="33" t="s">
        <v>23</v>
      </c>
      <c r="N24" s="33" t="s">
        <v>24</v>
      </c>
      <c r="O24" s="33" t="s">
        <v>25</v>
      </c>
      <c r="P24" s="34" t="s">
        <v>26</v>
      </c>
    </row>
    <row r="25" spans="1:23" ht="18">
      <c r="A25" s="144" t="s">
        <v>56</v>
      </c>
      <c r="B25" s="22" t="s">
        <v>15</v>
      </c>
      <c r="C25" s="52">
        <v>0.24347813981607225</v>
      </c>
      <c r="D25" s="76">
        <v>0.19453749999999997</v>
      </c>
      <c r="E25" s="23">
        <f t="shared" ref="E25:E33" si="4">$A$21</f>
        <v>0.06</v>
      </c>
      <c r="F25" s="52">
        <f t="shared" ref="F25:F33" si="5">D25+E25</f>
        <v>0.25453749999999997</v>
      </c>
      <c r="G25" s="107">
        <v>0.14649999999999999</v>
      </c>
      <c r="H25" s="85">
        <f t="shared" ref="H25:P33" si="6">$C25-(IF(H$8&lt;=8,($D25*(1-$A$22)^(H$8-1)+$E25-$G25),$D25*((1-$A$22)^7)*((1-$A$23)^(H$8-8))+$E25-$G25))</f>
        <v>0.13544063981607227</v>
      </c>
      <c r="I25" s="86">
        <f t="shared" si="6"/>
        <v>0.14322213981607226</v>
      </c>
      <c r="J25" s="86">
        <f t="shared" si="6"/>
        <v>0.15069237981607228</v>
      </c>
      <c r="K25" s="86">
        <f t="shared" si="6"/>
        <v>0.15786381021607226</v>
      </c>
      <c r="L25" s="86">
        <f t="shared" si="6"/>
        <v>0.16474838340007228</v>
      </c>
      <c r="M25" s="86">
        <f t="shared" si="6"/>
        <v>0.17135757365671228</v>
      </c>
      <c r="N25" s="86">
        <f t="shared" si="6"/>
        <v>0.17770239630308668</v>
      </c>
      <c r="O25" s="86">
        <f t="shared" si="6"/>
        <v>0.1837934260436061</v>
      </c>
      <c r="P25" s="87">
        <f t="shared" si="6"/>
        <v>0.18671712031905544</v>
      </c>
    </row>
    <row r="26" spans="1:23" ht="18">
      <c r="A26" s="145"/>
      <c r="B26" s="20" t="s">
        <v>16</v>
      </c>
      <c r="C26" s="53">
        <v>0.20976638873124795</v>
      </c>
      <c r="D26" s="77">
        <v>0.17119300000000001</v>
      </c>
      <c r="E26" s="21">
        <f t="shared" si="4"/>
        <v>0.06</v>
      </c>
      <c r="F26" s="53">
        <f t="shared" si="5"/>
        <v>0.23119300000000001</v>
      </c>
      <c r="G26" s="108">
        <v>0.14649999999999999</v>
      </c>
      <c r="H26" s="88">
        <f t="shared" si="6"/>
        <v>0.12507338873124793</v>
      </c>
      <c r="I26" s="89">
        <f t="shared" si="6"/>
        <v>0.13192110873124793</v>
      </c>
      <c r="J26" s="89">
        <f t="shared" si="6"/>
        <v>0.13849491993124793</v>
      </c>
      <c r="K26" s="89">
        <f t="shared" si="6"/>
        <v>0.14480577868324793</v>
      </c>
      <c r="L26" s="89">
        <f t="shared" si="6"/>
        <v>0.15086420308516793</v>
      </c>
      <c r="M26" s="89">
        <f t="shared" si="6"/>
        <v>0.15668029051101115</v>
      </c>
      <c r="N26" s="89">
        <f t="shared" si="6"/>
        <v>0.16226373443982062</v>
      </c>
      <c r="O26" s="89">
        <f t="shared" si="6"/>
        <v>0.1676238406114777</v>
      </c>
      <c r="P26" s="90">
        <f t="shared" si="6"/>
        <v>0.1701966915738731</v>
      </c>
    </row>
    <row r="27" spans="1:23" ht="19" thickBot="1">
      <c r="A27" s="146"/>
      <c r="B27" s="24" t="s">
        <v>17</v>
      </c>
      <c r="C27" s="54">
        <v>0.19196463013146975</v>
      </c>
      <c r="D27" s="78">
        <v>0.15562999999999999</v>
      </c>
      <c r="E27" s="25">
        <f t="shared" si="4"/>
        <v>0.06</v>
      </c>
      <c r="F27" s="54">
        <f t="shared" si="5"/>
        <v>0.21562999999999999</v>
      </c>
      <c r="G27" s="109">
        <v>0.14649999999999999</v>
      </c>
      <c r="H27" s="91">
        <f t="shared" si="6"/>
        <v>0.12283463013146975</v>
      </c>
      <c r="I27" s="92">
        <f t="shared" si="6"/>
        <v>0.12905983013146977</v>
      </c>
      <c r="J27" s="92">
        <f t="shared" si="6"/>
        <v>0.13503602213146976</v>
      </c>
      <c r="K27" s="92">
        <f t="shared" si="6"/>
        <v>0.14077316645146976</v>
      </c>
      <c r="L27" s="92">
        <f t="shared" si="6"/>
        <v>0.14628082499866976</v>
      </c>
      <c r="M27" s="92">
        <f t="shared" si="6"/>
        <v>0.15156817720398175</v>
      </c>
      <c r="N27" s="92">
        <f t="shared" si="6"/>
        <v>0.15664403532108126</v>
      </c>
      <c r="O27" s="92">
        <f t="shared" si="6"/>
        <v>0.16151685911349681</v>
      </c>
      <c r="P27" s="93">
        <f t="shared" si="6"/>
        <v>0.16385581453385628</v>
      </c>
    </row>
    <row r="28" spans="1:23" ht="18">
      <c r="A28" s="144" t="s">
        <v>51</v>
      </c>
      <c r="B28" s="22" t="s">
        <v>15</v>
      </c>
      <c r="C28" s="52">
        <v>0.24347813981607225</v>
      </c>
      <c r="D28" s="76">
        <v>0.21250000000000002</v>
      </c>
      <c r="E28" s="23">
        <f t="shared" si="4"/>
        <v>0.06</v>
      </c>
      <c r="F28" s="52">
        <f t="shared" si="5"/>
        <v>0.27250000000000002</v>
      </c>
      <c r="G28" s="110">
        <v>0.12681999999999999</v>
      </c>
      <c r="H28" s="85">
        <f t="shared" si="6"/>
        <v>9.7798139816072216E-2</v>
      </c>
      <c r="I28" s="86">
        <f t="shared" si="6"/>
        <v>0.10629813981607222</v>
      </c>
      <c r="J28" s="86">
        <f t="shared" si="6"/>
        <v>0.11445813981607222</v>
      </c>
      <c r="K28" s="86">
        <f t="shared" si="6"/>
        <v>0.12229173981607222</v>
      </c>
      <c r="L28" s="86">
        <f t="shared" si="6"/>
        <v>0.12981199581607222</v>
      </c>
      <c r="M28" s="86">
        <f t="shared" si="6"/>
        <v>0.13703144157607222</v>
      </c>
      <c r="N28" s="86">
        <f t="shared" si="6"/>
        <v>0.14396210950567223</v>
      </c>
      <c r="O28" s="86">
        <f t="shared" si="6"/>
        <v>0.15061555071808824</v>
      </c>
      <c r="P28" s="87">
        <f t="shared" si="6"/>
        <v>0.15380920250004793</v>
      </c>
    </row>
    <row r="29" spans="1:23" ht="18">
      <c r="A29" s="145"/>
      <c r="B29" s="20" t="s">
        <v>16</v>
      </c>
      <c r="C29" s="53">
        <v>0.20976638873124795</v>
      </c>
      <c r="D29" s="77">
        <v>0.18700000000000003</v>
      </c>
      <c r="E29" s="21">
        <f t="shared" si="4"/>
        <v>0.06</v>
      </c>
      <c r="F29" s="53">
        <f t="shared" si="5"/>
        <v>0.24700000000000003</v>
      </c>
      <c r="G29" s="111">
        <v>0.12681999999999999</v>
      </c>
      <c r="H29" s="88">
        <f t="shared" si="6"/>
        <v>8.9586388731247912E-2</v>
      </c>
      <c r="I29" s="89">
        <f t="shared" si="6"/>
        <v>9.7066388731247927E-2</v>
      </c>
      <c r="J29" s="89">
        <f t="shared" si="6"/>
        <v>0.10424718873124791</v>
      </c>
      <c r="K29" s="89">
        <f t="shared" si="6"/>
        <v>0.11114075673124793</v>
      </c>
      <c r="L29" s="89">
        <f t="shared" si="6"/>
        <v>0.11775858201124792</v>
      </c>
      <c r="M29" s="89">
        <f t="shared" si="6"/>
        <v>0.12411169428004792</v>
      </c>
      <c r="N29" s="89">
        <f t="shared" si="6"/>
        <v>0.13021068205809594</v>
      </c>
      <c r="O29" s="89">
        <f t="shared" si="6"/>
        <v>0.13606571032502202</v>
      </c>
      <c r="P29" s="90">
        <f t="shared" si="6"/>
        <v>0.13887612389314655</v>
      </c>
    </row>
    <row r="30" spans="1:23" ht="19" thickBot="1">
      <c r="A30" s="146"/>
      <c r="B30" s="24" t="s">
        <v>17</v>
      </c>
      <c r="C30" s="54">
        <v>0.19196463013146975</v>
      </c>
      <c r="D30" s="78">
        <v>0.17</v>
      </c>
      <c r="E30" s="25">
        <f t="shared" si="4"/>
        <v>0.06</v>
      </c>
      <c r="F30" s="54">
        <f t="shared" si="5"/>
        <v>0.23</v>
      </c>
      <c r="G30" s="112">
        <v>0.12681999999999999</v>
      </c>
      <c r="H30" s="91">
        <f t="shared" si="6"/>
        <v>8.8784630131469727E-2</v>
      </c>
      <c r="I30" s="92">
        <f t="shared" si="6"/>
        <v>9.5584630131469728E-2</v>
      </c>
      <c r="J30" s="92">
        <f t="shared" si="6"/>
        <v>0.10211263013146973</v>
      </c>
      <c r="K30" s="92">
        <f t="shared" si="6"/>
        <v>0.10837951013146974</v>
      </c>
      <c r="L30" s="92">
        <f t="shared" si="6"/>
        <v>0.11439571493146974</v>
      </c>
      <c r="M30" s="92">
        <f t="shared" si="6"/>
        <v>0.12017127153946974</v>
      </c>
      <c r="N30" s="92">
        <f t="shared" si="6"/>
        <v>0.12571580588314973</v>
      </c>
      <c r="O30" s="92">
        <f t="shared" si="6"/>
        <v>0.13103855885308255</v>
      </c>
      <c r="P30" s="93">
        <f t="shared" si="6"/>
        <v>0.13359348027865028</v>
      </c>
    </row>
    <row r="31" spans="1:23" ht="18">
      <c r="A31" s="144" t="s">
        <v>52</v>
      </c>
      <c r="B31" s="22" t="s">
        <v>15</v>
      </c>
      <c r="C31" s="52">
        <v>0.24347813981607225</v>
      </c>
      <c r="D31" s="76">
        <v>0.17860000000000001</v>
      </c>
      <c r="E31" s="23">
        <f t="shared" si="4"/>
        <v>0.06</v>
      </c>
      <c r="F31" s="52">
        <f t="shared" si="5"/>
        <v>0.23860000000000001</v>
      </c>
      <c r="G31" s="107">
        <v>0.11226</v>
      </c>
      <c r="H31" s="85">
        <f t="shared" si="6"/>
        <v>0.11713813981607224</v>
      </c>
      <c r="I31" s="86">
        <f t="shared" si="6"/>
        <v>0.12428213981607225</v>
      </c>
      <c r="J31" s="86">
        <f t="shared" si="6"/>
        <v>0.13114037981607224</v>
      </c>
      <c r="K31" s="86">
        <f t="shared" si="6"/>
        <v>0.13772429021607224</v>
      </c>
      <c r="L31" s="86">
        <f t="shared" si="6"/>
        <v>0.14404484420007224</v>
      </c>
      <c r="M31" s="86">
        <f t="shared" si="6"/>
        <v>0.15011257602471226</v>
      </c>
      <c r="N31" s="86">
        <f t="shared" si="6"/>
        <v>0.15593759857636666</v>
      </c>
      <c r="O31" s="86">
        <f t="shared" si="6"/>
        <v>0.16152962022595488</v>
      </c>
      <c r="P31" s="87">
        <f t="shared" si="6"/>
        <v>0.16421379061775723</v>
      </c>
    </row>
    <row r="32" spans="1:23" ht="18">
      <c r="A32" s="145"/>
      <c r="B32" s="20" t="s">
        <v>16</v>
      </c>
      <c r="C32" s="53">
        <v>0.20976638873124795</v>
      </c>
      <c r="D32" s="77">
        <v>0.15716800000000003</v>
      </c>
      <c r="E32" s="21">
        <f t="shared" si="4"/>
        <v>0.06</v>
      </c>
      <c r="F32" s="53">
        <f t="shared" si="5"/>
        <v>0.21716800000000003</v>
      </c>
      <c r="G32" s="108">
        <v>0.11226</v>
      </c>
      <c r="H32" s="88">
        <f t="shared" si="6"/>
        <v>0.10485838873124792</v>
      </c>
      <c r="I32" s="89">
        <f t="shared" si="6"/>
        <v>0.11114510873124792</v>
      </c>
      <c r="J32" s="89">
        <f t="shared" si="6"/>
        <v>0.11718035993124792</v>
      </c>
      <c r="K32" s="89">
        <f t="shared" si="6"/>
        <v>0.12297420108324794</v>
      </c>
      <c r="L32" s="89">
        <f t="shared" si="6"/>
        <v>0.12853628858916794</v>
      </c>
      <c r="M32" s="89">
        <f t="shared" si="6"/>
        <v>0.13387589259485114</v>
      </c>
      <c r="N32" s="89">
        <f t="shared" si="6"/>
        <v>0.13900191244030702</v>
      </c>
      <c r="O32" s="89">
        <f t="shared" si="6"/>
        <v>0.14392289149194465</v>
      </c>
      <c r="P32" s="90">
        <f t="shared" si="6"/>
        <v>0.1462849614367307</v>
      </c>
    </row>
    <row r="33" spans="1:16" ht="19" thickBot="1">
      <c r="A33" s="146"/>
      <c r="B33" s="24" t="s">
        <v>17</v>
      </c>
      <c r="C33" s="54">
        <v>0.19196463013146975</v>
      </c>
      <c r="D33" s="78">
        <v>0.14288000000000001</v>
      </c>
      <c r="E33" s="25">
        <f t="shared" si="4"/>
        <v>0.06</v>
      </c>
      <c r="F33" s="54">
        <f t="shared" si="5"/>
        <v>0.20288</v>
      </c>
      <c r="G33" s="109">
        <v>0.11226</v>
      </c>
      <c r="H33" s="91">
        <f t="shared" si="6"/>
        <v>0.10134463013146974</v>
      </c>
      <c r="I33" s="92">
        <f t="shared" si="6"/>
        <v>0.10705983013146975</v>
      </c>
      <c r="J33" s="92">
        <f t="shared" si="6"/>
        <v>0.11254642213146976</v>
      </c>
      <c r="K33" s="92">
        <f t="shared" si="6"/>
        <v>0.11781355045146974</v>
      </c>
      <c r="L33" s="92">
        <f t="shared" si="6"/>
        <v>0.12286999363866977</v>
      </c>
      <c r="M33" s="92">
        <f t="shared" si="6"/>
        <v>0.12772417909838177</v>
      </c>
      <c r="N33" s="92">
        <f t="shared" si="6"/>
        <v>0.13238419713970526</v>
      </c>
      <c r="O33" s="92">
        <f t="shared" si="6"/>
        <v>0.13685781445937586</v>
      </c>
      <c r="P33" s="93">
        <f t="shared" si="6"/>
        <v>0.13900515077281775</v>
      </c>
    </row>
    <row r="34" spans="1:16" ht="30" customHeight="1">
      <c r="H34" s="143" t="s">
        <v>63</v>
      </c>
      <c r="I34" s="143"/>
      <c r="J34" s="143"/>
      <c r="K34" s="143"/>
      <c r="L34" s="143"/>
      <c r="M34" s="143"/>
      <c r="N34" s="143"/>
      <c r="O34" s="143"/>
      <c r="P34" s="143"/>
    </row>
    <row r="35" spans="1:16">
      <c r="A35" s="3"/>
      <c r="B35" s="6"/>
      <c r="E35" s="7"/>
      <c r="F35" s="7"/>
    </row>
    <row r="36" spans="1:16">
      <c r="E36" s="7"/>
      <c r="F36" s="7"/>
    </row>
    <row r="37" spans="1:16">
      <c r="E37" s="7"/>
      <c r="F37" s="7"/>
    </row>
    <row r="38" spans="1:16">
      <c r="E38" s="7"/>
      <c r="F38" s="7"/>
    </row>
    <row r="39" spans="1:16">
      <c r="E39" s="7"/>
      <c r="F39" s="7"/>
    </row>
    <row r="40" spans="1:16">
      <c r="E40" s="7"/>
      <c r="F40" s="7"/>
    </row>
  </sheetData>
  <mergeCells count="10">
    <mergeCell ref="H7:P7"/>
    <mergeCell ref="H22:P22"/>
    <mergeCell ref="H19:P19"/>
    <mergeCell ref="H34:P34"/>
    <mergeCell ref="A25:A27"/>
    <mergeCell ref="A28:A30"/>
    <mergeCell ref="A31:A33"/>
    <mergeCell ref="A10:A12"/>
    <mergeCell ref="A13:A15"/>
    <mergeCell ref="A16:A18"/>
  </mergeCells>
  <conditionalFormatting sqref="H10:P18 H25:P33">
    <cfRule type="cellIs" dxfId="4" priority="57" operator="lessThan">
      <formula>$G10</formula>
    </cfRule>
    <cfRule type="expression" dxfId="3" priority="58">
      <formula>"&lt;$K12"</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49"/>
  <sheetViews>
    <sheetView workbookViewId="0">
      <pane xSplit="1" topLeftCell="B1" activePane="topRight" state="frozen"/>
      <selection activeCell="A16" sqref="A16"/>
      <selection pane="topRight"/>
    </sheetView>
  </sheetViews>
  <sheetFormatPr baseColWidth="10" defaultColWidth="8.83203125" defaultRowHeight="14" x14ac:dyDescent="0"/>
  <cols>
    <col min="1" max="1" width="17.33203125" customWidth="1"/>
    <col min="2" max="2" width="50.33203125" style="1" customWidth="1"/>
    <col min="3" max="3" width="20.33203125" customWidth="1"/>
    <col min="4" max="4" width="27" customWidth="1"/>
    <col min="5" max="5" width="30.83203125" customWidth="1"/>
    <col min="6" max="6" width="12.5" bestFit="1" customWidth="1"/>
    <col min="7" max="7" width="18.83203125" customWidth="1"/>
    <col min="8" max="8" width="20.1640625" customWidth="1"/>
    <col min="9" max="24" width="12.1640625" bestFit="1" customWidth="1"/>
    <col min="25" max="25" width="11.33203125" customWidth="1"/>
  </cols>
  <sheetData>
    <row r="2" spans="1:25" ht="20">
      <c r="A2" s="4" t="s">
        <v>49</v>
      </c>
    </row>
    <row r="3" spans="1:25" ht="18">
      <c r="A3" s="11"/>
      <c r="B3" s="5" t="s">
        <v>65</v>
      </c>
    </row>
    <row r="5" spans="1:25" s="17" customFormat="1" ht="51" customHeight="1" thickBot="1">
      <c r="A5" s="134" t="s">
        <v>34</v>
      </c>
      <c r="B5" s="16"/>
      <c r="C5" s="16"/>
      <c r="D5" s="16"/>
      <c r="E5" s="16"/>
      <c r="F5" s="16"/>
      <c r="G5" s="16"/>
      <c r="H5" s="16"/>
      <c r="I5" s="16"/>
      <c r="J5" s="16"/>
      <c r="K5" s="16"/>
      <c r="L5" s="16"/>
      <c r="M5" s="16"/>
      <c r="N5" s="16"/>
      <c r="O5" s="16"/>
      <c r="P5" s="16"/>
      <c r="Q5" s="16"/>
      <c r="R5" s="16"/>
      <c r="S5" s="16"/>
      <c r="T5" s="16"/>
      <c r="U5" s="16"/>
      <c r="V5" s="16"/>
      <c r="W5" s="16"/>
      <c r="X5" s="16"/>
    </row>
    <row r="6" spans="1:25" ht="21" customHeight="1">
      <c r="A6" s="42">
        <v>0.04</v>
      </c>
      <c r="B6" s="50" t="s">
        <v>76</v>
      </c>
      <c r="C6" s="1"/>
      <c r="D6" s="1"/>
      <c r="E6" s="1"/>
      <c r="F6" s="1"/>
      <c r="G6" s="1"/>
      <c r="H6" s="1"/>
      <c r="I6" s="19"/>
      <c r="J6" s="19"/>
      <c r="K6" s="19"/>
      <c r="L6" s="19"/>
      <c r="M6" s="19"/>
      <c r="N6" s="19"/>
      <c r="O6" s="19"/>
      <c r="P6" s="19"/>
      <c r="Q6" s="19"/>
      <c r="R6" s="19"/>
      <c r="S6" s="19"/>
      <c r="T6" s="19"/>
      <c r="U6" s="19"/>
      <c r="V6" s="19"/>
      <c r="W6" s="19"/>
      <c r="X6" s="19"/>
      <c r="Y6" s="9"/>
    </row>
    <row r="7" spans="1:25" ht="21" customHeight="1" thickBot="1">
      <c r="A7" s="43">
        <v>3.5000000000000003E-2</v>
      </c>
      <c r="B7" s="51" t="s">
        <v>71</v>
      </c>
      <c r="C7" s="1"/>
      <c r="D7" s="1"/>
      <c r="E7" s="1"/>
      <c r="F7" s="1"/>
      <c r="G7" s="1"/>
      <c r="H7" s="1"/>
      <c r="I7" s="19"/>
      <c r="J7" s="19"/>
      <c r="K7" s="19"/>
      <c r="L7" s="19"/>
      <c r="M7" s="19"/>
      <c r="N7" s="19"/>
      <c r="O7" s="19"/>
      <c r="P7" s="19"/>
      <c r="Q7" s="19"/>
      <c r="R7" s="19"/>
      <c r="S7" s="19"/>
      <c r="T7" s="19"/>
      <c r="U7" s="19"/>
      <c r="V7" s="19"/>
      <c r="W7" s="19"/>
      <c r="X7" s="19"/>
      <c r="Y7" s="9"/>
    </row>
    <row r="8" spans="1:25" ht="21" customHeight="1">
      <c r="A8" s="44">
        <v>0.04</v>
      </c>
      <c r="B8" s="48" t="s">
        <v>74</v>
      </c>
      <c r="C8" s="1"/>
      <c r="D8" s="1"/>
      <c r="E8" s="1"/>
      <c r="F8" s="1"/>
      <c r="G8" s="1"/>
      <c r="H8" s="1"/>
      <c r="I8" s="147" t="s">
        <v>57</v>
      </c>
      <c r="J8" s="148"/>
      <c r="K8" s="148"/>
      <c r="L8" s="148"/>
      <c r="M8" s="148"/>
      <c r="N8" s="148"/>
      <c r="O8" s="148"/>
      <c r="P8" s="148"/>
      <c r="Q8" s="148"/>
      <c r="R8" s="148"/>
      <c r="S8" s="148"/>
      <c r="T8" s="148"/>
      <c r="U8" s="148"/>
      <c r="V8" s="148"/>
      <c r="W8" s="148"/>
      <c r="X8" s="149"/>
    </row>
    <row r="9" spans="1:25" ht="21" customHeight="1" thickBot="1">
      <c r="A9" s="45">
        <v>0.02</v>
      </c>
      <c r="B9" s="49" t="s">
        <v>75</v>
      </c>
      <c r="C9" s="1"/>
      <c r="D9" s="1"/>
      <c r="E9" s="1"/>
      <c r="F9" s="1"/>
      <c r="G9" s="1"/>
      <c r="H9" s="1"/>
      <c r="I9" s="129">
        <v>1</v>
      </c>
      <c r="J9" s="130">
        <v>2</v>
      </c>
      <c r="K9" s="130">
        <v>3</v>
      </c>
      <c r="L9" s="130">
        <v>4</v>
      </c>
      <c r="M9" s="130">
        <v>5</v>
      </c>
      <c r="N9" s="130">
        <v>6</v>
      </c>
      <c r="O9" s="130">
        <v>7</v>
      </c>
      <c r="P9" s="130">
        <v>8</v>
      </c>
      <c r="Q9" s="130">
        <v>9</v>
      </c>
      <c r="R9" s="130">
        <v>10</v>
      </c>
      <c r="S9" s="130">
        <v>11</v>
      </c>
      <c r="T9" s="130">
        <v>12</v>
      </c>
      <c r="U9" s="130">
        <v>13</v>
      </c>
      <c r="V9" s="130">
        <v>14</v>
      </c>
      <c r="W9" s="130">
        <v>15</v>
      </c>
      <c r="X9" s="131">
        <v>16</v>
      </c>
    </row>
    <row r="10" spans="1:25" s="5" customFormat="1" ht="37" thickBot="1">
      <c r="A10" s="35"/>
      <c r="B10" s="133" t="s">
        <v>61</v>
      </c>
      <c r="C10" s="30" t="s">
        <v>66</v>
      </c>
      <c r="D10" s="30" t="s">
        <v>69</v>
      </c>
      <c r="E10" s="30" t="s">
        <v>70</v>
      </c>
      <c r="F10" s="30" t="s">
        <v>50</v>
      </c>
      <c r="G10" s="30" t="s">
        <v>67</v>
      </c>
      <c r="H10" s="31" t="s">
        <v>68</v>
      </c>
      <c r="I10" s="32" t="s">
        <v>18</v>
      </c>
      <c r="J10" s="33" t="s">
        <v>19</v>
      </c>
      <c r="K10" s="33" t="s">
        <v>20</v>
      </c>
      <c r="L10" s="33" t="s">
        <v>21</v>
      </c>
      <c r="M10" s="33" t="s">
        <v>22</v>
      </c>
      <c r="N10" s="33" t="s">
        <v>23</v>
      </c>
      <c r="O10" s="33" t="s">
        <v>24</v>
      </c>
      <c r="P10" s="33" t="s">
        <v>25</v>
      </c>
      <c r="Q10" s="33" t="s">
        <v>26</v>
      </c>
      <c r="R10" s="33" t="s">
        <v>27</v>
      </c>
      <c r="S10" s="33" t="s">
        <v>28</v>
      </c>
      <c r="T10" s="33" t="s">
        <v>29</v>
      </c>
      <c r="U10" s="33" t="s">
        <v>30</v>
      </c>
      <c r="V10" s="33" t="s">
        <v>31</v>
      </c>
      <c r="W10" s="33" t="s">
        <v>32</v>
      </c>
      <c r="X10" s="34" t="s">
        <v>33</v>
      </c>
    </row>
    <row r="11" spans="1:25" ht="18">
      <c r="A11" s="144" t="s">
        <v>53</v>
      </c>
      <c r="B11" s="22" t="s">
        <v>15</v>
      </c>
      <c r="C11" s="52">
        <v>0.21953611896352074</v>
      </c>
      <c r="D11" s="52">
        <v>0.19453749999999997</v>
      </c>
      <c r="E11" s="61">
        <f>D11+$A$7</f>
        <v>0.22953749999999998</v>
      </c>
      <c r="F11" s="58">
        <f t="shared" ref="F11:F19" si="0">$A$6</f>
        <v>0.04</v>
      </c>
      <c r="G11" s="64">
        <f t="shared" ref="G11:G19" si="1">E11+F11</f>
        <v>0.26953749999999999</v>
      </c>
      <c r="H11" s="67">
        <v>0.14649999999999999</v>
      </c>
      <c r="I11" s="85">
        <f t="shared" ref="I11:X11" si="2">$C11-(IF(I$9&lt;=8,($E11*(1-$A$8)^(I$9-1)+$F11-$H11),$E11*((1-$A$8)^7)*((1-$A$9)^(I$9-8))+$F11-$H11))</f>
        <v>9.6498618963520744E-2</v>
      </c>
      <c r="J11" s="86">
        <f t="shared" si="2"/>
        <v>0.10568011896352075</v>
      </c>
      <c r="K11" s="86">
        <f t="shared" si="2"/>
        <v>0.11449435896352078</v>
      </c>
      <c r="L11" s="86">
        <f t="shared" si="2"/>
        <v>0.12295602936352074</v>
      </c>
      <c r="M11" s="86">
        <f t="shared" si="2"/>
        <v>0.13107923294752075</v>
      </c>
      <c r="N11" s="86">
        <f t="shared" si="2"/>
        <v>0.13887750838816074</v>
      </c>
      <c r="O11" s="86">
        <f t="shared" si="2"/>
        <v>0.14636385281117514</v>
      </c>
      <c r="P11" s="86">
        <f t="shared" si="2"/>
        <v>0.15355074345726899</v>
      </c>
      <c r="Q11" s="86">
        <f t="shared" si="2"/>
        <v>0.15700045096739404</v>
      </c>
      <c r="R11" s="86">
        <f t="shared" si="2"/>
        <v>0.16038116432731658</v>
      </c>
      <c r="S11" s="86">
        <f t="shared" si="2"/>
        <v>0.16369426342004065</v>
      </c>
      <c r="T11" s="86">
        <f t="shared" si="2"/>
        <v>0.16694110053091027</v>
      </c>
      <c r="U11" s="86">
        <f t="shared" si="2"/>
        <v>0.17012300089956248</v>
      </c>
      <c r="V11" s="86">
        <f t="shared" si="2"/>
        <v>0.17324126326084166</v>
      </c>
      <c r="W11" s="86">
        <f t="shared" si="2"/>
        <v>0.17629716037489523</v>
      </c>
      <c r="X11" s="87">
        <f t="shared" si="2"/>
        <v>0.17929193954666775</v>
      </c>
    </row>
    <row r="12" spans="1:25" ht="18">
      <c r="A12" s="145"/>
      <c r="B12" s="20" t="s">
        <v>16</v>
      </c>
      <c r="C12" s="53">
        <v>0.18392786183063478</v>
      </c>
      <c r="D12" s="53">
        <v>0.17119300000000001</v>
      </c>
      <c r="E12" s="62">
        <f t="shared" ref="E12:E19" si="3">D12+$A$7</f>
        <v>0.20619300000000002</v>
      </c>
      <c r="F12" s="59">
        <f t="shared" si="0"/>
        <v>0.04</v>
      </c>
      <c r="G12" s="65">
        <f t="shared" si="1"/>
        <v>0.24619300000000002</v>
      </c>
      <c r="H12" s="68">
        <v>0.14649999999999999</v>
      </c>
      <c r="I12" s="88">
        <f t="shared" ref="I12:I19" si="4">$C12-(IF(I$9&lt;=8,($E12*(1-$A$8)^(I$9-1)+$F12-$H12),$E12*((1-$A$8)^7)*((1-$A$9)^(I$9-8))+$F12-$H12))</f>
        <v>8.423486183063475E-2</v>
      </c>
      <c r="J12" s="89">
        <f t="shared" ref="J12:X19" si="5">$C12-(IF(J$9&lt;=8,($E12*(1-$A$8)^(J$9-1)+$F12-$H12),$E12*((1-$A$8)^7)*((1-$A$9)^(J$9-8))+$F12-$H12))</f>
        <v>9.2482581830634764E-2</v>
      </c>
      <c r="K12" s="89">
        <f t="shared" si="5"/>
        <v>0.10040039303063475</v>
      </c>
      <c r="L12" s="89">
        <f t="shared" si="5"/>
        <v>0.10800149178263477</v>
      </c>
      <c r="M12" s="89">
        <f t="shared" si="5"/>
        <v>0.11529854658455477</v>
      </c>
      <c r="N12" s="89">
        <f t="shared" si="5"/>
        <v>0.12230371919439795</v>
      </c>
      <c r="O12" s="89">
        <f t="shared" si="5"/>
        <v>0.12902868489984742</v>
      </c>
      <c r="P12" s="89">
        <f t="shared" si="5"/>
        <v>0.13548465197707893</v>
      </c>
      <c r="Q12" s="89">
        <f t="shared" si="5"/>
        <v>0.13858351617415005</v>
      </c>
      <c r="R12" s="89">
        <f t="shared" si="5"/>
        <v>0.14162040308727974</v>
      </c>
      <c r="S12" s="89">
        <f t="shared" si="5"/>
        <v>0.14459655226214685</v>
      </c>
      <c r="T12" s="89">
        <f t="shared" si="5"/>
        <v>0.14751317845351661</v>
      </c>
      <c r="U12" s="89">
        <f t="shared" si="5"/>
        <v>0.150371472121059</v>
      </c>
      <c r="V12" s="89">
        <f t="shared" si="5"/>
        <v>0.15317259991525051</v>
      </c>
      <c r="W12" s="89">
        <f t="shared" si="5"/>
        <v>0.15591770515355818</v>
      </c>
      <c r="X12" s="90">
        <f t="shared" si="5"/>
        <v>0.15860790828709972</v>
      </c>
    </row>
    <row r="13" spans="1:25" ht="19" thickBot="1">
      <c r="A13" s="146"/>
      <c r="B13" s="24" t="s">
        <v>17</v>
      </c>
      <c r="C13" s="54">
        <v>0.16031276195157915</v>
      </c>
      <c r="D13" s="54">
        <v>0.15562999999999999</v>
      </c>
      <c r="E13" s="63">
        <f t="shared" si="3"/>
        <v>0.19062999999999999</v>
      </c>
      <c r="F13" s="60">
        <f t="shared" si="0"/>
        <v>0.04</v>
      </c>
      <c r="G13" s="66">
        <f t="shared" si="1"/>
        <v>0.23063</v>
      </c>
      <c r="H13" s="69">
        <v>0.14649999999999999</v>
      </c>
      <c r="I13" s="91">
        <f t="shared" si="4"/>
        <v>7.6182761951579137E-2</v>
      </c>
      <c r="J13" s="92">
        <f t="shared" si="5"/>
        <v>8.3807961951579135E-2</v>
      </c>
      <c r="K13" s="92">
        <f t="shared" si="5"/>
        <v>9.1128153951579138E-2</v>
      </c>
      <c r="L13" s="92">
        <f t="shared" si="5"/>
        <v>9.8155538271579135E-2</v>
      </c>
      <c r="M13" s="92">
        <f t="shared" si="5"/>
        <v>0.10490182721877914</v>
      </c>
      <c r="N13" s="92">
        <f t="shared" si="5"/>
        <v>0.11137826460809114</v>
      </c>
      <c r="O13" s="92">
        <f t="shared" si="5"/>
        <v>0.11759564450183066</v>
      </c>
      <c r="P13" s="92">
        <f t="shared" si="5"/>
        <v>0.12356432919982061</v>
      </c>
      <c r="Q13" s="92">
        <f t="shared" si="5"/>
        <v>0.12642929785485577</v>
      </c>
      <c r="R13" s="92">
        <f t="shared" si="5"/>
        <v>0.12923696713679025</v>
      </c>
      <c r="S13" s="92">
        <f t="shared" si="5"/>
        <v>0.13198848303308602</v>
      </c>
      <c r="T13" s="92">
        <f t="shared" si="5"/>
        <v>0.1346849686114559</v>
      </c>
      <c r="U13" s="92">
        <f t="shared" si="5"/>
        <v>0.13732752447825838</v>
      </c>
      <c r="V13" s="92">
        <f t="shared" si="5"/>
        <v>0.13991722922772479</v>
      </c>
      <c r="W13" s="92">
        <f t="shared" si="5"/>
        <v>0.14245513988220188</v>
      </c>
      <c r="X13" s="93">
        <f t="shared" si="5"/>
        <v>0.14494229232358943</v>
      </c>
    </row>
    <row r="14" spans="1:25" ht="18">
      <c r="A14" s="144" t="s">
        <v>51</v>
      </c>
      <c r="B14" s="22" t="s">
        <v>15</v>
      </c>
      <c r="C14" s="52">
        <v>0.21953611896352074</v>
      </c>
      <c r="D14" s="52">
        <v>0.21250000000000002</v>
      </c>
      <c r="E14" s="61">
        <f t="shared" si="3"/>
        <v>0.24750000000000003</v>
      </c>
      <c r="F14" s="58">
        <f t="shared" si="0"/>
        <v>0.04</v>
      </c>
      <c r="G14" s="64">
        <f t="shared" si="1"/>
        <v>0.28750000000000003</v>
      </c>
      <c r="H14" s="70">
        <v>0.12681999999999999</v>
      </c>
      <c r="I14" s="85">
        <f t="shared" si="4"/>
        <v>5.8856118963520693E-2</v>
      </c>
      <c r="J14" s="86">
        <f t="shared" si="5"/>
        <v>6.8756118963520713E-2</v>
      </c>
      <c r="K14" s="86">
        <f t="shared" si="5"/>
        <v>7.8260118963520725E-2</v>
      </c>
      <c r="L14" s="86">
        <f t="shared" si="5"/>
        <v>8.7383958963520719E-2</v>
      </c>
      <c r="M14" s="86">
        <f t="shared" si="5"/>
        <v>9.6142845363520718E-2</v>
      </c>
      <c r="N14" s="86">
        <f t="shared" si="5"/>
        <v>0.1045513763075207</v>
      </c>
      <c r="O14" s="86">
        <f t="shared" si="5"/>
        <v>0.1126235660137607</v>
      </c>
      <c r="P14" s="86">
        <f t="shared" si="5"/>
        <v>0.1203728681317511</v>
      </c>
      <c r="Q14" s="86">
        <f t="shared" si="5"/>
        <v>0.1240925331483865</v>
      </c>
      <c r="R14" s="86">
        <f t="shared" si="5"/>
        <v>0.12773780486468919</v>
      </c>
      <c r="S14" s="86">
        <f t="shared" si="5"/>
        <v>0.13131017114666582</v>
      </c>
      <c r="T14" s="86">
        <f t="shared" si="5"/>
        <v>0.13481109010300293</v>
      </c>
      <c r="U14" s="86">
        <f t="shared" si="5"/>
        <v>0.13824199068021331</v>
      </c>
      <c r="V14" s="86">
        <f t="shared" si="5"/>
        <v>0.14160427324587946</v>
      </c>
      <c r="W14" s="86">
        <f t="shared" si="5"/>
        <v>0.14489931016023228</v>
      </c>
      <c r="X14" s="87">
        <f t="shared" si="5"/>
        <v>0.14812844633629804</v>
      </c>
    </row>
    <row r="15" spans="1:25" ht="18">
      <c r="A15" s="145"/>
      <c r="B15" s="20" t="s">
        <v>16</v>
      </c>
      <c r="C15" s="53">
        <v>0.18392786183063478</v>
      </c>
      <c r="D15" s="53">
        <v>0.18700000000000003</v>
      </c>
      <c r="E15" s="62">
        <f t="shared" si="3"/>
        <v>0.22200000000000003</v>
      </c>
      <c r="F15" s="59">
        <f t="shared" si="0"/>
        <v>0.04</v>
      </c>
      <c r="G15" s="65">
        <f t="shared" si="1"/>
        <v>0.26200000000000001</v>
      </c>
      <c r="H15" s="71">
        <v>0.12681999999999999</v>
      </c>
      <c r="I15" s="88">
        <f t="shared" si="4"/>
        <v>4.8747861830634759E-2</v>
      </c>
      <c r="J15" s="89">
        <f t="shared" si="5"/>
        <v>5.7627861830634758E-2</v>
      </c>
      <c r="K15" s="89">
        <f t="shared" si="5"/>
        <v>6.6152661830634729E-2</v>
      </c>
      <c r="L15" s="89">
        <f t="shared" si="5"/>
        <v>7.4336469830634744E-2</v>
      </c>
      <c r="M15" s="89">
        <f t="shared" si="5"/>
        <v>8.2192925510634729E-2</v>
      </c>
      <c r="N15" s="89">
        <f t="shared" si="5"/>
        <v>8.9735122963434749E-2</v>
      </c>
      <c r="O15" s="89">
        <f t="shared" si="5"/>
        <v>9.6975632518122745E-2</v>
      </c>
      <c r="P15" s="89">
        <f t="shared" si="5"/>
        <v>0.10392652169062325</v>
      </c>
      <c r="Q15" s="89">
        <f t="shared" si="5"/>
        <v>0.10726294849342349</v>
      </c>
      <c r="R15" s="89">
        <f t="shared" si="5"/>
        <v>0.11053264676016772</v>
      </c>
      <c r="S15" s="89">
        <f t="shared" si="5"/>
        <v>0.11373695106157705</v>
      </c>
      <c r="T15" s="89">
        <f t="shared" si="5"/>
        <v>0.11687716927695821</v>
      </c>
      <c r="U15" s="89">
        <f t="shared" si="5"/>
        <v>0.11995458312803176</v>
      </c>
      <c r="V15" s="89">
        <f t="shared" si="5"/>
        <v>0.12297044870208382</v>
      </c>
      <c r="W15" s="89">
        <f t="shared" si="5"/>
        <v>0.12592599696465484</v>
      </c>
      <c r="X15" s="90">
        <f t="shared" si="5"/>
        <v>0.12882243426197446</v>
      </c>
    </row>
    <row r="16" spans="1:25" ht="19" thickBot="1">
      <c r="A16" s="146"/>
      <c r="B16" s="24" t="s">
        <v>17</v>
      </c>
      <c r="C16" s="54">
        <v>0.16031276195157915</v>
      </c>
      <c r="D16" s="54">
        <v>0.17</v>
      </c>
      <c r="E16" s="63">
        <f t="shared" si="3"/>
        <v>0.20500000000000002</v>
      </c>
      <c r="F16" s="60">
        <f t="shared" si="0"/>
        <v>0.04</v>
      </c>
      <c r="G16" s="66">
        <f t="shared" si="1"/>
        <v>0.24500000000000002</v>
      </c>
      <c r="H16" s="72">
        <v>0.12681999999999999</v>
      </c>
      <c r="I16" s="91">
        <f t="shared" si="4"/>
        <v>4.2132761951579112E-2</v>
      </c>
      <c r="J16" s="92">
        <f t="shared" si="5"/>
        <v>5.0332761951579125E-2</v>
      </c>
      <c r="K16" s="92">
        <f t="shared" si="5"/>
        <v>5.8204761951579115E-2</v>
      </c>
      <c r="L16" s="92">
        <f t="shared" si="5"/>
        <v>6.5761881951579115E-2</v>
      </c>
      <c r="M16" s="92">
        <f t="shared" si="5"/>
        <v>7.3016717151579119E-2</v>
      </c>
      <c r="N16" s="92">
        <f t="shared" si="5"/>
        <v>7.9981358943579134E-2</v>
      </c>
      <c r="O16" s="92">
        <f t="shared" si="5"/>
        <v>8.6667415063899134E-2</v>
      </c>
      <c r="P16" s="92">
        <f t="shared" si="5"/>
        <v>9.3086028939406318E-2</v>
      </c>
      <c r="Q16" s="92">
        <f t="shared" si="5"/>
        <v>9.6166963599649768E-2</v>
      </c>
      <c r="R16" s="92">
        <f t="shared" si="5"/>
        <v>9.9186279566688379E-2</v>
      </c>
      <c r="S16" s="92">
        <f t="shared" si="5"/>
        <v>0.10214520921438619</v>
      </c>
      <c r="T16" s="92">
        <f t="shared" si="5"/>
        <v>0.10504496026913004</v>
      </c>
      <c r="U16" s="92">
        <f t="shared" si="5"/>
        <v>0.10788671630277905</v>
      </c>
      <c r="V16" s="92">
        <f t="shared" si="5"/>
        <v>0.11067163721575504</v>
      </c>
      <c r="W16" s="92">
        <f t="shared" si="5"/>
        <v>0.11340085971047154</v>
      </c>
      <c r="X16" s="93">
        <f t="shared" si="5"/>
        <v>0.11607549775529369</v>
      </c>
    </row>
    <row r="17" spans="1:24" ht="18">
      <c r="A17" s="144" t="s">
        <v>52</v>
      </c>
      <c r="B17" s="22" t="s">
        <v>15</v>
      </c>
      <c r="C17" s="52">
        <v>0.21953611896352074</v>
      </c>
      <c r="D17" s="52">
        <v>0.17860000000000001</v>
      </c>
      <c r="E17" s="61">
        <f t="shared" si="3"/>
        <v>0.21360000000000001</v>
      </c>
      <c r="F17" s="58">
        <f t="shared" si="0"/>
        <v>0.04</v>
      </c>
      <c r="G17" s="64">
        <f t="shared" si="1"/>
        <v>0.25359999999999999</v>
      </c>
      <c r="H17" s="67">
        <v>0.11226</v>
      </c>
      <c r="I17" s="85">
        <f t="shared" si="4"/>
        <v>7.8196118963520744E-2</v>
      </c>
      <c r="J17" s="86">
        <f t="shared" si="5"/>
        <v>8.6740118963520713E-2</v>
      </c>
      <c r="K17" s="86">
        <f t="shared" si="5"/>
        <v>9.4942358963520712E-2</v>
      </c>
      <c r="L17" s="86">
        <f t="shared" si="5"/>
        <v>0.10281650936352071</v>
      </c>
      <c r="M17" s="86">
        <f t="shared" si="5"/>
        <v>0.11037569374752074</v>
      </c>
      <c r="N17" s="86">
        <f t="shared" si="5"/>
        <v>0.11763251075616071</v>
      </c>
      <c r="O17" s="86">
        <f t="shared" si="5"/>
        <v>0.12459905508445512</v>
      </c>
      <c r="P17" s="86">
        <f t="shared" si="5"/>
        <v>0.13128693763961777</v>
      </c>
      <c r="Q17" s="86">
        <f t="shared" si="5"/>
        <v>0.13449712126609584</v>
      </c>
      <c r="R17" s="86">
        <f t="shared" si="5"/>
        <v>0.13764310122004433</v>
      </c>
      <c r="S17" s="86">
        <f t="shared" si="5"/>
        <v>0.14072616157491386</v>
      </c>
      <c r="T17" s="86">
        <f t="shared" si="5"/>
        <v>0.14374756072268602</v>
      </c>
      <c r="U17" s="86">
        <f t="shared" si="5"/>
        <v>0.14670853188750271</v>
      </c>
      <c r="V17" s="86">
        <f t="shared" si="5"/>
        <v>0.14961028362902307</v>
      </c>
      <c r="W17" s="86">
        <f t="shared" si="5"/>
        <v>0.15245400033571302</v>
      </c>
      <c r="X17" s="87">
        <f t="shared" si="5"/>
        <v>0.15524084270826918</v>
      </c>
    </row>
    <row r="18" spans="1:24" ht="18">
      <c r="A18" s="145"/>
      <c r="B18" s="20" t="s">
        <v>16</v>
      </c>
      <c r="C18" s="53">
        <v>0.18392786183063478</v>
      </c>
      <c r="D18" s="53">
        <v>0.15716800000000003</v>
      </c>
      <c r="E18" s="62">
        <f t="shared" si="3"/>
        <v>0.19216800000000003</v>
      </c>
      <c r="F18" s="59">
        <f t="shared" si="0"/>
        <v>0.04</v>
      </c>
      <c r="G18" s="65">
        <f t="shared" si="1"/>
        <v>0.23216800000000004</v>
      </c>
      <c r="H18" s="68">
        <v>0.11226</v>
      </c>
      <c r="I18" s="88">
        <f t="shared" si="4"/>
        <v>6.4019861830634739E-2</v>
      </c>
      <c r="J18" s="89">
        <f t="shared" si="5"/>
        <v>7.1706581830634747E-2</v>
      </c>
      <c r="K18" s="89">
        <f t="shared" si="5"/>
        <v>7.9085833030634739E-2</v>
      </c>
      <c r="L18" s="89">
        <f t="shared" si="5"/>
        <v>8.6169914182634755E-2</v>
      </c>
      <c r="M18" s="89">
        <f t="shared" si="5"/>
        <v>9.2970632088554744E-2</v>
      </c>
      <c r="N18" s="89">
        <f t="shared" si="5"/>
        <v>9.9499321278237962E-2</v>
      </c>
      <c r="O18" s="89">
        <f t="shared" si="5"/>
        <v>0.10576686290033382</v>
      </c>
      <c r="P18" s="89">
        <f t="shared" si="5"/>
        <v>0.11178370285754588</v>
      </c>
      <c r="Q18" s="89">
        <f t="shared" si="5"/>
        <v>0.11467178603700767</v>
      </c>
      <c r="R18" s="89">
        <f t="shared" si="5"/>
        <v>0.11750210755288021</v>
      </c>
      <c r="S18" s="89">
        <f t="shared" si="5"/>
        <v>0.12027582263843531</v>
      </c>
      <c r="T18" s="89">
        <f t="shared" si="5"/>
        <v>0.12299406342227931</v>
      </c>
      <c r="U18" s="89">
        <f t="shared" si="5"/>
        <v>0.12565793939044642</v>
      </c>
      <c r="V18" s="89">
        <f t="shared" si="5"/>
        <v>0.12826853783925019</v>
      </c>
      <c r="W18" s="89">
        <f t="shared" si="5"/>
        <v>0.13082692431907789</v>
      </c>
      <c r="X18" s="90">
        <f t="shared" si="5"/>
        <v>0.13333414306930902</v>
      </c>
    </row>
    <row r="19" spans="1:24" ht="19" thickBot="1">
      <c r="A19" s="146"/>
      <c r="B19" s="24" t="s">
        <v>17</v>
      </c>
      <c r="C19" s="54">
        <v>0.16031276195157915</v>
      </c>
      <c r="D19" s="54">
        <v>0.14288000000000001</v>
      </c>
      <c r="E19" s="63">
        <f t="shared" si="3"/>
        <v>0.17788000000000001</v>
      </c>
      <c r="F19" s="60">
        <f t="shared" si="0"/>
        <v>0.04</v>
      </c>
      <c r="G19" s="66">
        <f t="shared" si="1"/>
        <v>0.21788000000000002</v>
      </c>
      <c r="H19" s="69">
        <v>0.11226</v>
      </c>
      <c r="I19" s="91">
        <f t="shared" si="4"/>
        <v>5.4692761951579127E-2</v>
      </c>
      <c r="J19" s="92">
        <f t="shared" si="5"/>
        <v>6.1807961951579143E-2</v>
      </c>
      <c r="K19" s="92">
        <f t="shared" si="5"/>
        <v>6.863855395157914E-2</v>
      </c>
      <c r="L19" s="92">
        <f t="shared" si="5"/>
        <v>7.5195922271579146E-2</v>
      </c>
      <c r="M19" s="92">
        <f t="shared" si="5"/>
        <v>8.1490995858779142E-2</v>
      </c>
      <c r="N19" s="92">
        <f t="shared" si="5"/>
        <v>8.7534266502491132E-2</v>
      </c>
      <c r="O19" s="92">
        <f t="shared" si="5"/>
        <v>9.3335806320454656E-2</v>
      </c>
      <c r="P19" s="92">
        <f t="shared" si="5"/>
        <v>9.8905284545699634E-2</v>
      </c>
      <c r="Q19" s="92">
        <f t="shared" si="5"/>
        <v>0.10157863409381723</v>
      </c>
      <c r="R19" s="92">
        <f t="shared" si="5"/>
        <v>0.10419851665097246</v>
      </c>
      <c r="S19" s="92">
        <f t="shared" si="5"/>
        <v>0.1067660015569846</v>
      </c>
      <c r="T19" s="92">
        <f t="shared" si="5"/>
        <v>0.1092821367648765</v>
      </c>
      <c r="U19" s="92">
        <f t="shared" si="5"/>
        <v>0.11174794926861056</v>
      </c>
      <c r="V19" s="92">
        <f t="shared" si="5"/>
        <v>0.11416444552226995</v>
      </c>
      <c r="W19" s="92">
        <f t="shared" si="5"/>
        <v>0.11653261185085612</v>
      </c>
      <c r="X19" s="93">
        <f t="shared" si="5"/>
        <v>0.1188534148528706</v>
      </c>
    </row>
    <row r="20" spans="1:24" ht="15.75" customHeight="1">
      <c r="I20" s="143" t="s">
        <v>62</v>
      </c>
      <c r="J20" s="143"/>
      <c r="K20" s="143"/>
      <c r="L20" s="143"/>
      <c r="M20" s="143"/>
      <c r="N20" s="143"/>
      <c r="O20" s="143"/>
      <c r="P20" s="143"/>
      <c r="Q20" s="143"/>
      <c r="R20" s="143"/>
      <c r="S20" s="143"/>
      <c r="T20" s="143"/>
      <c r="U20" s="143"/>
      <c r="V20" s="143"/>
      <c r="W20" s="143"/>
      <c r="X20" s="143"/>
    </row>
    <row r="21" spans="1:24">
      <c r="I21" s="150"/>
      <c r="J21" s="150"/>
      <c r="K21" s="150"/>
      <c r="L21" s="150"/>
      <c r="M21" s="150"/>
      <c r="N21" s="150"/>
      <c r="O21" s="150"/>
      <c r="P21" s="150"/>
      <c r="Q21" s="150"/>
      <c r="R21" s="150"/>
      <c r="S21" s="150"/>
      <c r="T21" s="150"/>
      <c r="U21" s="150"/>
      <c r="V21" s="150"/>
      <c r="W21" s="150"/>
      <c r="X21" s="150"/>
    </row>
    <row r="22" spans="1:24" ht="47" thickBot="1">
      <c r="A22" s="134" t="s">
        <v>73</v>
      </c>
      <c r="B22" s="6"/>
    </row>
    <row r="23" spans="1:24" ht="23">
      <c r="A23" s="38">
        <v>0.1</v>
      </c>
      <c r="B23" s="47" t="s">
        <v>72</v>
      </c>
      <c r="I23" s="8"/>
      <c r="J23" s="10"/>
      <c r="K23" s="10"/>
      <c r="L23" s="10"/>
      <c r="M23" s="10"/>
      <c r="N23" s="10"/>
      <c r="O23" s="10"/>
      <c r="P23" s="10"/>
      <c r="Q23" s="10"/>
      <c r="R23" s="10"/>
      <c r="S23" s="10"/>
      <c r="T23" s="10"/>
      <c r="U23" s="10"/>
      <c r="V23" s="10"/>
      <c r="W23" s="10"/>
      <c r="X23" s="10"/>
    </row>
    <row r="24" spans="1:24" ht="22.5" customHeight="1" thickBot="1">
      <c r="A24" s="39">
        <v>3.5000000000000003E-2</v>
      </c>
      <c r="B24" s="51" t="s">
        <v>71</v>
      </c>
      <c r="I24" s="8"/>
      <c r="J24" s="10"/>
      <c r="K24" s="10"/>
      <c r="L24" s="10"/>
      <c r="M24" s="10"/>
      <c r="N24" s="10"/>
      <c r="O24" s="10"/>
      <c r="P24" s="10"/>
      <c r="Q24" s="10"/>
      <c r="R24" s="10"/>
      <c r="S24" s="10"/>
      <c r="T24" s="10"/>
      <c r="U24" s="10"/>
      <c r="V24" s="10"/>
      <c r="W24" s="10"/>
      <c r="X24" s="10"/>
    </row>
    <row r="25" spans="1:24" ht="23">
      <c r="A25" s="40">
        <v>0.04</v>
      </c>
      <c r="B25" s="48" t="s">
        <v>74</v>
      </c>
      <c r="I25" s="147" t="s">
        <v>57</v>
      </c>
      <c r="J25" s="148"/>
      <c r="K25" s="148"/>
      <c r="L25" s="148"/>
      <c r="M25" s="148"/>
      <c r="N25" s="148"/>
      <c r="O25" s="148"/>
      <c r="P25" s="148"/>
      <c r="Q25" s="148"/>
      <c r="R25" s="148"/>
      <c r="S25" s="148"/>
      <c r="T25" s="148"/>
      <c r="U25" s="148"/>
      <c r="V25" s="148"/>
      <c r="W25" s="148"/>
      <c r="X25" s="149"/>
    </row>
    <row r="26" spans="1:24" ht="24" thickBot="1">
      <c r="A26" s="41">
        <v>0.02</v>
      </c>
      <c r="B26" s="49" t="s">
        <v>75</v>
      </c>
      <c r="I26" s="124">
        <v>1</v>
      </c>
      <c r="J26" s="97">
        <v>2</v>
      </c>
      <c r="K26" s="97">
        <v>3</v>
      </c>
      <c r="L26" s="97">
        <v>4</v>
      </c>
      <c r="M26" s="97">
        <v>5</v>
      </c>
      <c r="N26" s="97">
        <v>6</v>
      </c>
      <c r="O26" s="97">
        <v>7</v>
      </c>
      <c r="P26" s="97">
        <v>8</v>
      </c>
      <c r="Q26" s="97">
        <v>9</v>
      </c>
      <c r="R26" s="97">
        <v>10</v>
      </c>
      <c r="S26" s="97">
        <v>11</v>
      </c>
      <c r="T26" s="97">
        <v>12</v>
      </c>
      <c r="U26" s="97">
        <v>13</v>
      </c>
      <c r="V26" s="97">
        <v>14</v>
      </c>
      <c r="W26" s="97">
        <v>15</v>
      </c>
      <c r="X26" s="125">
        <v>16</v>
      </c>
    </row>
    <row r="27" spans="1:24" ht="37" thickBot="1">
      <c r="A27" s="36"/>
      <c r="B27" s="132" t="s">
        <v>61</v>
      </c>
      <c r="C27" s="30" t="s">
        <v>66</v>
      </c>
      <c r="D27" s="30" t="s">
        <v>69</v>
      </c>
      <c r="E27" s="30" t="s">
        <v>70</v>
      </c>
      <c r="F27" s="30" t="s">
        <v>50</v>
      </c>
      <c r="G27" s="30" t="s">
        <v>67</v>
      </c>
      <c r="H27" s="31" t="s">
        <v>68</v>
      </c>
      <c r="I27" s="119" t="s">
        <v>18</v>
      </c>
      <c r="J27" s="120" t="s">
        <v>19</v>
      </c>
      <c r="K27" s="120" t="s">
        <v>20</v>
      </c>
      <c r="L27" s="120" t="s">
        <v>21</v>
      </c>
      <c r="M27" s="120" t="s">
        <v>22</v>
      </c>
      <c r="N27" s="120" t="s">
        <v>23</v>
      </c>
      <c r="O27" s="120" t="s">
        <v>24</v>
      </c>
      <c r="P27" s="120" t="s">
        <v>25</v>
      </c>
      <c r="Q27" s="120" t="s">
        <v>26</v>
      </c>
      <c r="R27" s="120" t="s">
        <v>27</v>
      </c>
      <c r="S27" s="120" t="s">
        <v>28</v>
      </c>
      <c r="T27" s="120" t="s">
        <v>29</v>
      </c>
      <c r="U27" s="120" t="s">
        <v>30</v>
      </c>
      <c r="V27" s="120" t="s">
        <v>31</v>
      </c>
      <c r="W27" s="120" t="s">
        <v>32</v>
      </c>
      <c r="X27" s="121" t="s">
        <v>33</v>
      </c>
    </row>
    <row r="28" spans="1:24" ht="18">
      <c r="A28" s="144" t="s">
        <v>59</v>
      </c>
      <c r="B28" s="22" t="s">
        <v>15</v>
      </c>
      <c r="C28" s="73">
        <v>0.29275142757096978</v>
      </c>
      <c r="D28" s="73">
        <v>0.19453749999999997</v>
      </c>
      <c r="E28" s="76">
        <f>D28+$A$24</f>
        <v>0.22953749999999998</v>
      </c>
      <c r="F28" s="55">
        <f t="shared" ref="F28:F36" si="6">$A$23</f>
        <v>0.1</v>
      </c>
      <c r="G28" s="52">
        <f t="shared" ref="G28:G36" si="7">E28+F28</f>
        <v>0.32953749999999998</v>
      </c>
      <c r="H28" s="79">
        <v>0.14649999999999999</v>
      </c>
      <c r="I28" s="85">
        <f t="shared" ref="I28:X36" si="8">$C28-(IF(I$9&lt;=8,($E28*(1-$A$25)^(I$9-1)+$F28-$H28),$E28*((1-$A$25)^7)*((1-$A$26)^(I$9-8))+$F28-$H28))</f>
        <v>0.10971392757096979</v>
      </c>
      <c r="J28" s="86">
        <f t="shared" si="8"/>
        <v>0.1188954275709698</v>
      </c>
      <c r="K28" s="86">
        <f t="shared" si="8"/>
        <v>0.12770966757096977</v>
      </c>
      <c r="L28" s="86">
        <f t="shared" si="8"/>
        <v>0.13617133797096978</v>
      </c>
      <c r="M28" s="86">
        <f t="shared" si="8"/>
        <v>0.14429454155496976</v>
      </c>
      <c r="N28" s="86">
        <f t="shared" si="8"/>
        <v>0.15209281699560981</v>
      </c>
      <c r="O28" s="86">
        <f t="shared" si="8"/>
        <v>0.15957916141862419</v>
      </c>
      <c r="P28" s="86">
        <f t="shared" si="8"/>
        <v>0.16676605206471803</v>
      </c>
      <c r="Q28" s="86">
        <f t="shared" si="8"/>
        <v>0.17021575957484311</v>
      </c>
      <c r="R28" s="86">
        <f t="shared" si="8"/>
        <v>0.17359647293476563</v>
      </c>
      <c r="S28" s="86">
        <f t="shared" si="8"/>
        <v>0.17690957202748966</v>
      </c>
      <c r="T28" s="86">
        <f t="shared" si="8"/>
        <v>0.18015640913835931</v>
      </c>
      <c r="U28" s="86">
        <f t="shared" si="8"/>
        <v>0.18333830950701155</v>
      </c>
      <c r="V28" s="86">
        <f t="shared" si="8"/>
        <v>0.1864565718682907</v>
      </c>
      <c r="W28" s="86">
        <f t="shared" si="8"/>
        <v>0.18951246898234428</v>
      </c>
      <c r="X28" s="87">
        <f t="shared" si="8"/>
        <v>0.19250724815411679</v>
      </c>
    </row>
    <row r="29" spans="1:24" ht="18">
      <c r="A29" s="145"/>
      <c r="B29" s="20" t="s">
        <v>16</v>
      </c>
      <c r="C29" s="74">
        <v>0.25746915772150675</v>
      </c>
      <c r="D29" s="74">
        <v>0.17119300000000001</v>
      </c>
      <c r="E29" s="77">
        <f t="shared" ref="E29:E36" si="9">D29+$A$24</f>
        <v>0.20619300000000002</v>
      </c>
      <c r="F29" s="56">
        <f t="shared" si="6"/>
        <v>0.1</v>
      </c>
      <c r="G29" s="53">
        <f t="shared" si="7"/>
        <v>0.30619300000000005</v>
      </c>
      <c r="H29" s="80">
        <v>0.14649999999999999</v>
      </c>
      <c r="I29" s="88">
        <f t="shared" si="8"/>
        <v>9.777615772150669E-2</v>
      </c>
      <c r="J29" s="89">
        <f t="shared" si="8"/>
        <v>0.10602387772150676</v>
      </c>
      <c r="K29" s="89">
        <f t="shared" si="8"/>
        <v>0.11394168892150672</v>
      </c>
      <c r="L29" s="89">
        <f t="shared" si="8"/>
        <v>0.12154278767350676</v>
      </c>
      <c r="M29" s="89">
        <f t="shared" si="8"/>
        <v>0.12883984247542676</v>
      </c>
      <c r="N29" s="89">
        <f t="shared" si="8"/>
        <v>0.13584501508526989</v>
      </c>
      <c r="O29" s="89">
        <f t="shared" si="8"/>
        <v>0.14256998079071939</v>
      </c>
      <c r="P29" s="89">
        <f t="shared" si="8"/>
        <v>0.1490259478679509</v>
      </c>
      <c r="Q29" s="89">
        <f t="shared" si="8"/>
        <v>0.15212481206502201</v>
      </c>
      <c r="R29" s="89">
        <f t="shared" si="8"/>
        <v>0.15516169897815171</v>
      </c>
      <c r="S29" s="89">
        <f t="shared" si="8"/>
        <v>0.15813784815301882</v>
      </c>
      <c r="T29" s="89">
        <f t="shared" si="8"/>
        <v>0.16105447434438858</v>
      </c>
      <c r="U29" s="89">
        <f t="shared" si="8"/>
        <v>0.16391276801193097</v>
      </c>
      <c r="V29" s="89">
        <f t="shared" si="8"/>
        <v>0.16671389580612248</v>
      </c>
      <c r="W29" s="89">
        <f t="shared" si="8"/>
        <v>0.16945900104443015</v>
      </c>
      <c r="X29" s="90">
        <f t="shared" si="8"/>
        <v>0.17214920417797169</v>
      </c>
    </row>
    <row r="30" spans="1:24" ht="19" thickBot="1">
      <c r="A30" s="146"/>
      <c r="B30" s="24" t="s">
        <v>17</v>
      </c>
      <c r="C30" s="75">
        <v>0.23607547957052186</v>
      </c>
      <c r="D30" s="75">
        <v>0.15562999999999999</v>
      </c>
      <c r="E30" s="78">
        <f t="shared" si="9"/>
        <v>0.19062999999999999</v>
      </c>
      <c r="F30" s="57">
        <f t="shared" si="6"/>
        <v>0.1</v>
      </c>
      <c r="G30" s="54">
        <f t="shared" si="7"/>
        <v>0.29063</v>
      </c>
      <c r="H30" s="81">
        <v>0.14649999999999999</v>
      </c>
      <c r="I30" s="91">
        <f t="shared" si="8"/>
        <v>9.1945479570521849E-2</v>
      </c>
      <c r="J30" s="92">
        <f t="shared" si="8"/>
        <v>9.9570679570521847E-2</v>
      </c>
      <c r="K30" s="92">
        <f t="shared" si="8"/>
        <v>0.10689087157052185</v>
      </c>
      <c r="L30" s="92">
        <f t="shared" si="8"/>
        <v>0.11391825589052185</v>
      </c>
      <c r="M30" s="92">
        <f t="shared" si="8"/>
        <v>0.12066454483772182</v>
      </c>
      <c r="N30" s="92">
        <f t="shared" si="8"/>
        <v>0.12714098222703385</v>
      </c>
      <c r="O30" s="92">
        <f t="shared" si="8"/>
        <v>0.13335836212077337</v>
      </c>
      <c r="P30" s="92">
        <f t="shared" si="8"/>
        <v>0.13932704681876332</v>
      </c>
      <c r="Q30" s="92">
        <f t="shared" si="8"/>
        <v>0.14219201547379848</v>
      </c>
      <c r="R30" s="92">
        <f t="shared" si="8"/>
        <v>0.14499968475573297</v>
      </c>
      <c r="S30" s="92">
        <f t="shared" si="8"/>
        <v>0.14775120065202874</v>
      </c>
      <c r="T30" s="92">
        <f t="shared" si="8"/>
        <v>0.15044768623039861</v>
      </c>
      <c r="U30" s="92">
        <f t="shared" si="8"/>
        <v>0.1530902420972011</v>
      </c>
      <c r="V30" s="92">
        <f t="shared" si="8"/>
        <v>0.1556799468466675</v>
      </c>
      <c r="W30" s="92">
        <f t="shared" si="8"/>
        <v>0.15821785750114459</v>
      </c>
      <c r="X30" s="93">
        <f t="shared" si="8"/>
        <v>0.16070500994253215</v>
      </c>
    </row>
    <row r="31" spans="1:24" ht="18">
      <c r="A31" s="144" t="s">
        <v>54</v>
      </c>
      <c r="B31" s="22" t="s">
        <v>15</v>
      </c>
      <c r="C31" s="73">
        <v>0.29275142757096978</v>
      </c>
      <c r="D31" s="73">
        <v>0.21250000000000002</v>
      </c>
      <c r="E31" s="76">
        <f t="shared" si="9"/>
        <v>0.24750000000000003</v>
      </c>
      <c r="F31" s="55">
        <f t="shared" si="6"/>
        <v>0.1</v>
      </c>
      <c r="G31" s="52">
        <f t="shared" si="7"/>
        <v>0.34750000000000003</v>
      </c>
      <c r="H31" s="82">
        <v>0.12681999999999999</v>
      </c>
      <c r="I31" s="85">
        <f t="shared" si="8"/>
        <v>7.2071427570969737E-2</v>
      </c>
      <c r="J31" s="86">
        <f t="shared" si="8"/>
        <v>8.1971427570969757E-2</v>
      </c>
      <c r="K31" s="86">
        <f t="shared" si="8"/>
        <v>9.1475427570969714E-2</v>
      </c>
      <c r="L31" s="86">
        <f t="shared" si="8"/>
        <v>0.10059926757096971</v>
      </c>
      <c r="M31" s="86">
        <f t="shared" si="8"/>
        <v>0.10935815397096971</v>
      </c>
      <c r="N31" s="86">
        <f t="shared" si="8"/>
        <v>0.11776668491496978</v>
      </c>
      <c r="O31" s="86">
        <f t="shared" si="8"/>
        <v>0.12583887462120974</v>
      </c>
      <c r="P31" s="86">
        <f t="shared" si="8"/>
        <v>0.13358817673920015</v>
      </c>
      <c r="Q31" s="86">
        <f t="shared" si="8"/>
        <v>0.13730784175583555</v>
      </c>
      <c r="R31" s="86">
        <f t="shared" si="8"/>
        <v>0.14095311347213824</v>
      </c>
      <c r="S31" s="86">
        <f t="shared" si="8"/>
        <v>0.14452547975411489</v>
      </c>
      <c r="T31" s="86">
        <f t="shared" si="8"/>
        <v>0.14802639871045198</v>
      </c>
      <c r="U31" s="86">
        <f t="shared" si="8"/>
        <v>0.15145729928766238</v>
      </c>
      <c r="V31" s="86">
        <f t="shared" si="8"/>
        <v>0.1548195818533285</v>
      </c>
      <c r="W31" s="86">
        <f t="shared" si="8"/>
        <v>0.15811461876768129</v>
      </c>
      <c r="X31" s="87">
        <f t="shared" si="8"/>
        <v>0.16134375494374709</v>
      </c>
    </row>
    <row r="32" spans="1:24" ht="18">
      <c r="A32" s="145"/>
      <c r="B32" s="20" t="s">
        <v>16</v>
      </c>
      <c r="C32" s="74">
        <v>0.25746915772150675</v>
      </c>
      <c r="D32" s="74">
        <v>0.18700000000000003</v>
      </c>
      <c r="E32" s="77">
        <f t="shared" si="9"/>
        <v>0.22200000000000003</v>
      </c>
      <c r="F32" s="56">
        <f t="shared" si="6"/>
        <v>0.1</v>
      </c>
      <c r="G32" s="53">
        <f t="shared" si="7"/>
        <v>0.32200000000000006</v>
      </c>
      <c r="H32" s="83">
        <v>0.12681999999999999</v>
      </c>
      <c r="I32" s="88">
        <f t="shared" si="8"/>
        <v>6.2289157721506672E-2</v>
      </c>
      <c r="J32" s="89">
        <f t="shared" si="8"/>
        <v>7.1169157721506671E-2</v>
      </c>
      <c r="K32" s="89">
        <f t="shared" si="8"/>
        <v>7.969395772150667E-2</v>
      </c>
      <c r="L32" s="89">
        <f t="shared" si="8"/>
        <v>8.787776572150674E-2</v>
      </c>
      <c r="M32" s="89">
        <f t="shared" si="8"/>
        <v>9.5734221401506669E-2</v>
      </c>
      <c r="N32" s="89">
        <f t="shared" si="8"/>
        <v>0.10327641885430672</v>
      </c>
      <c r="O32" s="89">
        <f t="shared" si="8"/>
        <v>0.11051692840899474</v>
      </c>
      <c r="P32" s="89">
        <f t="shared" si="8"/>
        <v>0.11746781758149522</v>
      </c>
      <c r="Q32" s="89">
        <f t="shared" si="8"/>
        <v>0.12080424438429549</v>
      </c>
      <c r="R32" s="89">
        <f t="shared" si="8"/>
        <v>0.12407394265103966</v>
      </c>
      <c r="S32" s="89">
        <f t="shared" si="8"/>
        <v>0.12727824695244905</v>
      </c>
      <c r="T32" s="89">
        <f t="shared" si="8"/>
        <v>0.13041846516783018</v>
      </c>
      <c r="U32" s="89">
        <f t="shared" si="8"/>
        <v>0.1334958790189037</v>
      </c>
      <c r="V32" s="89">
        <f t="shared" si="8"/>
        <v>0.13651174459295579</v>
      </c>
      <c r="W32" s="89">
        <f t="shared" si="8"/>
        <v>0.13946729285552681</v>
      </c>
      <c r="X32" s="90">
        <f t="shared" si="8"/>
        <v>0.14236373015284642</v>
      </c>
    </row>
    <row r="33" spans="1:24" ht="19" thickBot="1">
      <c r="A33" s="146"/>
      <c r="B33" s="24" t="s">
        <v>17</v>
      </c>
      <c r="C33" s="75">
        <v>0.23607547957052186</v>
      </c>
      <c r="D33" s="75">
        <v>0.17</v>
      </c>
      <c r="E33" s="78">
        <f t="shared" si="9"/>
        <v>0.20500000000000002</v>
      </c>
      <c r="F33" s="57">
        <f t="shared" si="6"/>
        <v>0.1</v>
      </c>
      <c r="G33" s="54">
        <f t="shared" si="7"/>
        <v>0.30500000000000005</v>
      </c>
      <c r="H33" s="84">
        <v>0.12681999999999999</v>
      </c>
      <c r="I33" s="91">
        <f t="shared" si="8"/>
        <v>5.7895479570521796E-2</v>
      </c>
      <c r="J33" s="92">
        <f t="shared" si="8"/>
        <v>6.6095479570521837E-2</v>
      </c>
      <c r="K33" s="92">
        <f t="shared" si="8"/>
        <v>7.3967479570521827E-2</v>
      </c>
      <c r="L33" s="92">
        <f t="shared" si="8"/>
        <v>8.1524599570521855E-2</v>
      </c>
      <c r="M33" s="92">
        <f t="shared" si="8"/>
        <v>8.8779434770521831E-2</v>
      </c>
      <c r="N33" s="92">
        <f t="shared" si="8"/>
        <v>9.5744076562521846E-2</v>
      </c>
      <c r="O33" s="92">
        <f t="shared" si="8"/>
        <v>0.10243013268284187</v>
      </c>
      <c r="P33" s="92">
        <f t="shared" si="8"/>
        <v>0.108848746558349</v>
      </c>
      <c r="Q33" s="92">
        <f t="shared" si="8"/>
        <v>0.11192968121859251</v>
      </c>
      <c r="R33" s="92">
        <f t="shared" si="8"/>
        <v>0.11494899718563109</v>
      </c>
      <c r="S33" s="92">
        <f t="shared" si="8"/>
        <v>0.1179079268333289</v>
      </c>
      <c r="T33" s="92">
        <f t="shared" si="8"/>
        <v>0.12080767788807276</v>
      </c>
      <c r="U33" s="92">
        <f t="shared" si="8"/>
        <v>0.12364943392172176</v>
      </c>
      <c r="V33" s="92">
        <f t="shared" si="8"/>
        <v>0.12643435483469775</v>
      </c>
      <c r="W33" s="92">
        <f t="shared" si="8"/>
        <v>0.12916357732941425</v>
      </c>
      <c r="X33" s="93">
        <f t="shared" si="8"/>
        <v>0.1318382153742364</v>
      </c>
    </row>
    <row r="34" spans="1:24" ht="18">
      <c r="A34" s="144" t="s">
        <v>55</v>
      </c>
      <c r="B34" s="22" t="s">
        <v>15</v>
      </c>
      <c r="C34" s="73">
        <v>0.29275142757096978</v>
      </c>
      <c r="D34" s="73">
        <v>0.17860000000000001</v>
      </c>
      <c r="E34" s="76">
        <f t="shared" si="9"/>
        <v>0.21360000000000001</v>
      </c>
      <c r="F34" s="55">
        <f t="shared" si="6"/>
        <v>0.1</v>
      </c>
      <c r="G34" s="52">
        <f t="shared" si="7"/>
        <v>0.31359999999999999</v>
      </c>
      <c r="H34" s="79">
        <v>0.11226</v>
      </c>
      <c r="I34" s="85">
        <f t="shared" si="8"/>
        <v>9.1411427570969789E-2</v>
      </c>
      <c r="J34" s="86">
        <f t="shared" si="8"/>
        <v>9.9955427570969785E-2</v>
      </c>
      <c r="K34" s="86">
        <f t="shared" si="8"/>
        <v>0.10815766757096976</v>
      </c>
      <c r="L34" s="86">
        <f t="shared" si="8"/>
        <v>0.11603181797096976</v>
      </c>
      <c r="M34" s="86">
        <f t="shared" si="8"/>
        <v>0.12359100235496981</v>
      </c>
      <c r="N34" s="86">
        <f t="shared" si="8"/>
        <v>0.13084781936360976</v>
      </c>
      <c r="O34" s="86">
        <f t="shared" si="8"/>
        <v>0.13781436369190417</v>
      </c>
      <c r="P34" s="86">
        <f t="shared" si="8"/>
        <v>0.14450224624706678</v>
      </c>
      <c r="Q34" s="86">
        <f t="shared" si="8"/>
        <v>0.14771242987354485</v>
      </c>
      <c r="R34" s="86">
        <f t="shared" si="8"/>
        <v>0.15085840982749335</v>
      </c>
      <c r="S34" s="86">
        <f t="shared" si="8"/>
        <v>0.1539414701823629</v>
      </c>
      <c r="T34" s="86">
        <f t="shared" si="8"/>
        <v>0.15696286933013506</v>
      </c>
      <c r="U34" s="86">
        <f t="shared" si="8"/>
        <v>0.15992384049495176</v>
      </c>
      <c r="V34" s="86">
        <f t="shared" si="8"/>
        <v>0.16282559223647211</v>
      </c>
      <c r="W34" s="86">
        <f t="shared" si="8"/>
        <v>0.16566930894316206</v>
      </c>
      <c r="X34" s="87">
        <f t="shared" si="8"/>
        <v>0.16845615131571823</v>
      </c>
    </row>
    <row r="35" spans="1:24" ht="18">
      <c r="A35" s="145"/>
      <c r="B35" s="20" t="s">
        <v>16</v>
      </c>
      <c r="C35" s="74">
        <v>0.25746915772150675</v>
      </c>
      <c r="D35" s="74">
        <v>0.15716800000000003</v>
      </c>
      <c r="E35" s="77">
        <f t="shared" si="9"/>
        <v>0.19216800000000003</v>
      </c>
      <c r="F35" s="56">
        <f t="shared" si="6"/>
        <v>0.1</v>
      </c>
      <c r="G35" s="53">
        <f t="shared" si="7"/>
        <v>0.29216800000000004</v>
      </c>
      <c r="H35" s="80">
        <v>0.11226</v>
      </c>
      <c r="I35" s="88">
        <f t="shared" si="8"/>
        <v>7.7561157721506707E-2</v>
      </c>
      <c r="J35" s="89">
        <f t="shared" si="8"/>
        <v>8.5247877721506687E-2</v>
      </c>
      <c r="K35" s="89">
        <f t="shared" si="8"/>
        <v>9.2627128921506735E-2</v>
      </c>
      <c r="L35" s="89">
        <f t="shared" si="8"/>
        <v>9.9711210073506723E-2</v>
      </c>
      <c r="M35" s="89">
        <f t="shared" si="8"/>
        <v>0.10651192797942668</v>
      </c>
      <c r="N35" s="89">
        <f t="shared" si="8"/>
        <v>0.11304061716910993</v>
      </c>
      <c r="O35" s="89">
        <f t="shared" si="8"/>
        <v>0.11930815879120579</v>
      </c>
      <c r="P35" s="89">
        <f t="shared" si="8"/>
        <v>0.12532499874841785</v>
      </c>
      <c r="Q35" s="89">
        <f t="shared" si="8"/>
        <v>0.12821308192787964</v>
      </c>
      <c r="R35" s="89">
        <f t="shared" si="8"/>
        <v>0.13104340344375218</v>
      </c>
      <c r="S35" s="89">
        <f t="shared" si="8"/>
        <v>0.13381711852930728</v>
      </c>
      <c r="T35" s="89">
        <f t="shared" si="8"/>
        <v>0.13653535931315128</v>
      </c>
      <c r="U35" s="89">
        <f t="shared" si="8"/>
        <v>0.13919923528131839</v>
      </c>
      <c r="V35" s="89">
        <f t="shared" si="8"/>
        <v>0.14180983373012215</v>
      </c>
      <c r="W35" s="89">
        <f t="shared" si="8"/>
        <v>0.14436822020994985</v>
      </c>
      <c r="X35" s="90">
        <f t="shared" si="8"/>
        <v>0.14687543896018099</v>
      </c>
    </row>
    <row r="36" spans="1:24" ht="19" thickBot="1">
      <c r="A36" s="146"/>
      <c r="B36" s="24" t="s">
        <v>17</v>
      </c>
      <c r="C36" s="75">
        <v>0.23607547957052186</v>
      </c>
      <c r="D36" s="75">
        <v>0.14288000000000001</v>
      </c>
      <c r="E36" s="78">
        <f t="shared" si="9"/>
        <v>0.17788000000000001</v>
      </c>
      <c r="F36" s="57">
        <f t="shared" si="6"/>
        <v>0.1</v>
      </c>
      <c r="G36" s="54">
        <f t="shared" si="7"/>
        <v>0.27788000000000002</v>
      </c>
      <c r="H36" s="81">
        <v>0.11226</v>
      </c>
      <c r="I36" s="91">
        <f t="shared" si="8"/>
        <v>7.045547957052184E-2</v>
      </c>
      <c r="J36" s="92">
        <f t="shared" si="8"/>
        <v>7.7570679570521828E-2</v>
      </c>
      <c r="K36" s="92">
        <f t="shared" si="8"/>
        <v>8.4401271570521852E-2</v>
      </c>
      <c r="L36" s="92">
        <f t="shared" si="8"/>
        <v>9.0958639890521831E-2</v>
      </c>
      <c r="M36" s="92">
        <f t="shared" si="8"/>
        <v>9.7253713477721881E-2</v>
      </c>
      <c r="N36" s="92">
        <f t="shared" si="8"/>
        <v>0.10329698412143384</v>
      </c>
      <c r="O36" s="92">
        <f t="shared" si="8"/>
        <v>0.10909852393939737</v>
      </c>
      <c r="P36" s="92">
        <f t="shared" si="8"/>
        <v>0.11466800216464235</v>
      </c>
      <c r="Q36" s="92">
        <f t="shared" si="8"/>
        <v>0.11734135171275994</v>
      </c>
      <c r="R36" s="92">
        <f t="shared" si="8"/>
        <v>0.11996123426991517</v>
      </c>
      <c r="S36" s="92">
        <f t="shared" si="8"/>
        <v>0.12252871917592731</v>
      </c>
      <c r="T36" s="92">
        <f t="shared" si="8"/>
        <v>0.12504485438381921</v>
      </c>
      <c r="U36" s="92">
        <f t="shared" si="8"/>
        <v>0.12751066688755328</v>
      </c>
      <c r="V36" s="92">
        <f t="shared" si="8"/>
        <v>0.12992716314121266</v>
      </c>
      <c r="W36" s="92">
        <f t="shared" si="8"/>
        <v>0.13229532946979883</v>
      </c>
      <c r="X36" s="93">
        <f t="shared" si="8"/>
        <v>0.13461613247181331</v>
      </c>
    </row>
    <row r="37" spans="1:24" ht="15.75" customHeight="1">
      <c r="I37" s="143" t="s">
        <v>62</v>
      </c>
      <c r="J37" s="143"/>
      <c r="K37" s="143"/>
      <c r="L37" s="143"/>
      <c r="M37" s="143"/>
      <c r="N37" s="143"/>
      <c r="O37" s="143"/>
      <c r="P37" s="143"/>
      <c r="Q37" s="143"/>
      <c r="R37" s="143"/>
      <c r="S37" s="143"/>
      <c r="T37" s="143"/>
      <c r="U37" s="143"/>
      <c r="V37" s="143"/>
      <c r="W37" s="143"/>
      <c r="X37" s="143"/>
    </row>
    <row r="38" spans="1:24">
      <c r="A38" s="3"/>
      <c r="B38" s="6"/>
      <c r="E38" s="13"/>
      <c r="F38" s="14"/>
      <c r="G38" s="7"/>
      <c r="I38" s="150"/>
      <c r="J38" s="150"/>
      <c r="K38" s="150"/>
      <c r="L38" s="150"/>
      <c r="M38" s="150"/>
      <c r="N38" s="150"/>
      <c r="O38" s="150"/>
      <c r="P38" s="150"/>
      <c r="Q38" s="150"/>
      <c r="R38" s="150"/>
      <c r="S38" s="150"/>
      <c r="T38" s="150"/>
      <c r="U38" s="150"/>
      <c r="V38" s="150"/>
      <c r="W38" s="150"/>
      <c r="X38" s="150"/>
    </row>
    <row r="39" spans="1:24">
      <c r="E39" s="13"/>
      <c r="F39" s="7"/>
      <c r="G39" s="7"/>
    </row>
    <row r="40" spans="1:24">
      <c r="E40" s="13"/>
      <c r="F40" s="7"/>
      <c r="G40" s="7"/>
    </row>
    <row r="41" spans="1:24">
      <c r="E41" s="13"/>
      <c r="F41" s="7"/>
      <c r="G41" s="7"/>
    </row>
    <row r="42" spans="1:24">
      <c r="E42" s="13"/>
      <c r="F42" s="7"/>
      <c r="G42" s="7"/>
    </row>
    <row r="43" spans="1:24">
      <c r="E43" s="13"/>
      <c r="F43" s="7"/>
      <c r="G43" s="7"/>
    </row>
    <row r="44" spans="1:24">
      <c r="E44" s="13"/>
      <c r="F44" s="7"/>
      <c r="G44" s="7"/>
    </row>
    <row r="45" spans="1:24">
      <c r="E45" s="13"/>
      <c r="F45" s="7"/>
      <c r="G45" s="7"/>
    </row>
    <row r="46" spans="1:24">
      <c r="E46" s="13"/>
      <c r="F46" s="7"/>
      <c r="G46" s="7"/>
    </row>
    <row r="47" spans="1:24">
      <c r="E47" s="13"/>
      <c r="F47" s="7"/>
      <c r="G47" s="7"/>
    </row>
    <row r="48" spans="1:24">
      <c r="F48" s="7"/>
      <c r="G48" s="7"/>
    </row>
    <row r="49" spans="6:7">
      <c r="F49" s="7"/>
      <c r="G49" s="7"/>
    </row>
  </sheetData>
  <mergeCells count="10">
    <mergeCell ref="I25:X25"/>
    <mergeCell ref="A28:A30"/>
    <mergeCell ref="A31:A33"/>
    <mergeCell ref="A34:A36"/>
    <mergeCell ref="I37:X38"/>
    <mergeCell ref="I8:X8"/>
    <mergeCell ref="A11:A13"/>
    <mergeCell ref="A14:A16"/>
    <mergeCell ref="A17:A19"/>
    <mergeCell ref="I20:X21"/>
  </mergeCells>
  <conditionalFormatting sqref="I11:X19 I28:X36">
    <cfRule type="cellIs" dxfId="2" priority="3" operator="lessThan">
      <formula>$H11</formula>
    </cfRule>
    <cfRule type="expression" dxfId="1" priority="4">
      <formula>"&lt;$K12"</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1"/>
  <sheetViews>
    <sheetView tabSelected="1" workbookViewId="0">
      <pane xSplit="1" topLeftCell="B1" activePane="topRight" state="frozen"/>
      <selection pane="topRight"/>
    </sheetView>
  </sheetViews>
  <sheetFormatPr baseColWidth="10" defaultColWidth="8.83203125" defaultRowHeight="14" x14ac:dyDescent="0"/>
  <cols>
    <col min="1" max="1" width="16.6640625" customWidth="1"/>
    <col min="2" max="5" width="12" style="1" customWidth="1"/>
    <col min="6" max="6" width="20.1640625" customWidth="1"/>
    <col min="7" max="15" width="13" customWidth="1"/>
  </cols>
  <sheetData>
    <row r="2" spans="1:15" ht="25">
      <c r="A2" s="15" t="s">
        <v>49</v>
      </c>
    </row>
    <row r="3" spans="1:15" ht="18">
      <c r="A3" s="11"/>
      <c r="B3" s="138" t="s">
        <v>65</v>
      </c>
    </row>
    <row r="4" spans="1:15">
      <c r="B4"/>
    </row>
    <row r="5" spans="1:15" ht="51" thickBot="1">
      <c r="A5" s="18" t="s">
        <v>64</v>
      </c>
      <c r="B5" s="2"/>
    </row>
    <row r="6" spans="1:15" ht="23">
      <c r="A6" s="135">
        <v>0.04</v>
      </c>
      <c r="B6" s="153" t="s">
        <v>77</v>
      </c>
      <c r="C6" s="154"/>
      <c r="D6" s="154"/>
      <c r="E6" s="154"/>
      <c r="F6" s="155"/>
      <c r="G6" s="151" t="s">
        <v>60</v>
      </c>
      <c r="H6" s="151"/>
      <c r="I6" s="151"/>
      <c r="J6" s="151"/>
      <c r="K6" s="151"/>
      <c r="L6" s="151"/>
      <c r="M6" s="151"/>
      <c r="N6" s="151"/>
      <c r="O6" s="152"/>
    </row>
    <row r="7" spans="1:15" ht="24" thickBot="1">
      <c r="A7" s="139">
        <v>0.05</v>
      </c>
      <c r="B7" s="156" t="s">
        <v>79</v>
      </c>
      <c r="C7" s="157"/>
      <c r="D7" s="157"/>
      <c r="E7" s="157"/>
      <c r="F7" s="158"/>
      <c r="G7" s="136">
        <v>1</v>
      </c>
      <c r="H7" s="97">
        <v>2</v>
      </c>
      <c r="I7" s="97">
        <v>3</v>
      </c>
      <c r="J7" s="97">
        <v>4</v>
      </c>
      <c r="K7" s="97">
        <v>5</v>
      </c>
      <c r="L7" s="97">
        <v>6</v>
      </c>
      <c r="M7" s="97">
        <v>7</v>
      </c>
      <c r="N7" s="97">
        <v>8</v>
      </c>
      <c r="O7" s="97">
        <v>9</v>
      </c>
    </row>
    <row r="8" spans="1:15" s="1" customFormat="1" ht="37" thickBot="1">
      <c r="A8" s="37"/>
      <c r="B8" s="137" t="s">
        <v>35</v>
      </c>
      <c r="C8" s="137" t="s">
        <v>36</v>
      </c>
      <c r="D8" s="137" t="s">
        <v>37</v>
      </c>
      <c r="E8" s="137" t="s">
        <v>48</v>
      </c>
      <c r="F8" s="137" t="s">
        <v>47</v>
      </c>
      <c r="G8" s="33" t="s">
        <v>38</v>
      </c>
      <c r="H8" s="33" t="s">
        <v>39</v>
      </c>
      <c r="I8" s="33" t="s">
        <v>40</v>
      </c>
      <c r="J8" s="33" t="s">
        <v>41</v>
      </c>
      <c r="K8" s="33" t="s">
        <v>42</v>
      </c>
      <c r="L8" s="33" t="s">
        <v>43</v>
      </c>
      <c r="M8" s="33" t="s">
        <v>44</v>
      </c>
      <c r="N8" s="33" t="s">
        <v>45</v>
      </c>
      <c r="O8" s="33" t="s">
        <v>46</v>
      </c>
    </row>
    <row r="9" spans="1:15" ht="18">
      <c r="A9" s="160" t="s">
        <v>58</v>
      </c>
      <c r="B9" s="22">
        <v>600</v>
      </c>
      <c r="C9" s="22">
        <v>250</v>
      </c>
      <c r="D9" s="22">
        <f>C9*2</f>
        <v>500</v>
      </c>
      <c r="E9" s="94">
        <f>C9/B9</f>
        <v>0.41666666666666669</v>
      </c>
      <c r="F9" s="98">
        <v>5.2900000000000003E-2</v>
      </c>
      <c r="G9" s="101">
        <f t="shared" ref="G9:O20" si="0">IFERROR(($E9/($E9+EXP(0.7-(8*$E9))))*(0.8+(0.5*LN($D9/$C9)))*($A$7*((1-$A$6)^(G$7-1))),0)</f>
        <v>4.889803937383691E-2</v>
      </c>
      <c r="H9" s="101">
        <f t="shared" si="0"/>
        <v>4.6942117798883437E-2</v>
      </c>
      <c r="I9" s="101">
        <f t="shared" si="0"/>
        <v>4.5064433086928098E-2</v>
      </c>
      <c r="J9" s="101">
        <f t="shared" si="0"/>
        <v>4.3261855763450971E-2</v>
      </c>
      <c r="K9" s="101">
        <f t="shared" si="0"/>
        <v>4.1531381532912935E-2</v>
      </c>
      <c r="L9" s="101">
        <f t="shared" si="0"/>
        <v>3.9870126271596418E-2</v>
      </c>
      <c r="M9" s="101">
        <f t="shared" si="0"/>
        <v>3.8275321220732558E-2</v>
      </c>
      <c r="N9" s="101">
        <f t="shared" si="0"/>
        <v>3.6744308371903255E-2</v>
      </c>
      <c r="O9" s="102">
        <f t="shared" si="0"/>
        <v>3.5274536037027127E-2</v>
      </c>
    </row>
    <row r="10" spans="1:15" ht="18">
      <c r="A10" s="161"/>
      <c r="B10" s="20">
        <v>1200</v>
      </c>
      <c r="C10" s="20">
        <v>500</v>
      </c>
      <c r="D10" s="20">
        <f t="shared" ref="D10:D20" si="1">C10*2</f>
        <v>1000</v>
      </c>
      <c r="E10" s="26">
        <f t="shared" ref="E10:E20" si="2">C10/B10</f>
        <v>0.41666666666666669</v>
      </c>
      <c r="F10" s="99">
        <v>4.4900000000000002E-2</v>
      </c>
      <c r="G10" s="103">
        <f t="shared" si="0"/>
        <v>4.889803937383691E-2</v>
      </c>
      <c r="H10" s="103">
        <f t="shared" si="0"/>
        <v>4.6942117798883437E-2</v>
      </c>
      <c r="I10" s="103">
        <f t="shared" si="0"/>
        <v>4.5064433086928098E-2</v>
      </c>
      <c r="J10" s="103">
        <f t="shared" si="0"/>
        <v>4.3261855763450971E-2</v>
      </c>
      <c r="K10" s="103">
        <f t="shared" si="0"/>
        <v>4.1531381532912935E-2</v>
      </c>
      <c r="L10" s="103">
        <f t="shared" si="0"/>
        <v>3.9870126271596418E-2</v>
      </c>
      <c r="M10" s="103">
        <f t="shared" si="0"/>
        <v>3.8275321220732558E-2</v>
      </c>
      <c r="N10" s="103">
        <f t="shared" si="0"/>
        <v>3.6744308371903255E-2</v>
      </c>
      <c r="O10" s="104">
        <f t="shared" si="0"/>
        <v>3.5274536037027127E-2</v>
      </c>
    </row>
    <row r="11" spans="1:15" ht="19" thickBot="1">
      <c r="A11" s="162"/>
      <c r="B11" s="24">
        <v>3000</v>
      </c>
      <c r="C11" s="24">
        <v>1500</v>
      </c>
      <c r="D11" s="24">
        <f t="shared" si="1"/>
        <v>3000</v>
      </c>
      <c r="E11" s="95">
        <f t="shared" si="2"/>
        <v>0.5</v>
      </c>
      <c r="F11" s="100">
        <v>4.6399999999999997E-2</v>
      </c>
      <c r="G11" s="105">
        <f t="shared" si="0"/>
        <v>5.3390274639728098E-2</v>
      </c>
      <c r="H11" s="105">
        <f t="shared" si="0"/>
        <v>5.1254663654138971E-2</v>
      </c>
      <c r="I11" s="105">
        <f t="shared" si="0"/>
        <v>4.9204477107973418E-2</v>
      </c>
      <c r="J11" s="105">
        <f t="shared" si="0"/>
        <v>4.7236298023654477E-2</v>
      </c>
      <c r="K11" s="105">
        <f t="shared" si="0"/>
        <v>4.5346846102708296E-2</v>
      </c>
      <c r="L11" s="105">
        <f t="shared" si="0"/>
        <v>4.3532972258599971E-2</v>
      </c>
      <c r="M11" s="105">
        <f t="shared" si="0"/>
        <v>4.1791653368255965E-2</v>
      </c>
      <c r="N11" s="105">
        <f t="shared" si="0"/>
        <v>4.0119987233525729E-2</v>
      </c>
      <c r="O11" s="106">
        <f t="shared" si="0"/>
        <v>3.8515187744184699E-2</v>
      </c>
    </row>
    <row r="12" spans="1:15" ht="18">
      <c r="A12" s="160" t="s">
        <v>56</v>
      </c>
      <c r="B12" s="22">
        <v>600</v>
      </c>
      <c r="C12" s="22">
        <v>250</v>
      </c>
      <c r="D12" s="22">
        <f t="shared" si="1"/>
        <v>500</v>
      </c>
      <c r="E12" s="94">
        <f t="shared" si="2"/>
        <v>0.41666666666666669</v>
      </c>
      <c r="F12" s="98">
        <v>5.2900000000000003E-2</v>
      </c>
      <c r="G12" s="101">
        <f t="shared" si="0"/>
        <v>4.889803937383691E-2</v>
      </c>
      <c r="H12" s="101">
        <f t="shared" si="0"/>
        <v>4.6942117798883437E-2</v>
      </c>
      <c r="I12" s="101">
        <f t="shared" si="0"/>
        <v>4.5064433086928098E-2</v>
      </c>
      <c r="J12" s="101">
        <f t="shared" si="0"/>
        <v>4.3261855763450971E-2</v>
      </c>
      <c r="K12" s="101">
        <f t="shared" si="0"/>
        <v>4.1531381532912935E-2</v>
      </c>
      <c r="L12" s="101">
        <f t="shared" si="0"/>
        <v>3.9870126271596418E-2</v>
      </c>
      <c r="M12" s="101">
        <f t="shared" si="0"/>
        <v>3.8275321220732558E-2</v>
      </c>
      <c r="N12" s="101">
        <f t="shared" si="0"/>
        <v>3.6744308371903255E-2</v>
      </c>
      <c r="O12" s="102">
        <f t="shared" si="0"/>
        <v>3.5274536037027127E-2</v>
      </c>
    </row>
    <row r="13" spans="1:15" ht="18">
      <c r="A13" s="161"/>
      <c r="B13" s="20">
        <v>1200</v>
      </c>
      <c r="C13" s="20">
        <v>500</v>
      </c>
      <c r="D13" s="20">
        <f t="shared" si="1"/>
        <v>1000</v>
      </c>
      <c r="E13" s="26">
        <f t="shared" si="2"/>
        <v>0.41666666666666669</v>
      </c>
      <c r="F13" s="99">
        <v>4.4900000000000002E-2</v>
      </c>
      <c r="G13" s="103">
        <f t="shared" si="0"/>
        <v>4.889803937383691E-2</v>
      </c>
      <c r="H13" s="103">
        <f t="shared" si="0"/>
        <v>4.6942117798883437E-2</v>
      </c>
      <c r="I13" s="103">
        <f t="shared" si="0"/>
        <v>4.5064433086928098E-2</v>
      </c>
      <c r="J13" s="103">
        <f t="shared" si="0"/>
        <v>4.3261855763450971E-2</v>
      </c>
      <c r="K13" s="103">
        <f t="shared" si="0"/>
        <v>4.1531381532912935E-2</v>
      </c>
      <c r="L13" s="103">
        <f t="shared" si="0"/>
        <v>3.9870126271596418E-2</v>
      </c>
      <c r="M13" s="103">
        <f t="shared" si="0"/>
        <v>3.8275321220732558E-2</v>
      </c>
      <c r="N13" s="103">
        <f t="shared" si="0"/>
        <v>3.6744308371903255E-2</v>
      </c>
      <c r="O13" s="104">
        <f t="shared" si="0"/>
        <v>3.5274536037027127E-2</v>
      </c>
    </row>
    <row r="14" spans="1:15" ht="19" thickBot="1">
      <c r="A14" s="162"/>
      <c r="B14" s="24">
        <v>3000</v>
      </c>
      <c r="C14" s="24">
        <v>1500</v>
      </c>
      <c r="D14" s="24">
        <f t="shared" si="1"/>
        <v>3000</v>
      </c>
      <c r="E14" s="95">
        <f t="shared" si="2"/>
        <v>0.5</v>
      </c>
      <c r="F14" s="100">
        <v>4.6399999999999997E-2</v>
      </c>
      <c r="G14" s="105">
        <f t="shared" si="0"/>
        <v>5.3390274639728098E-2</v>
      </c>
      <c r="H14" s="105">
        <f t="shared" si="0"/>
        <v>5.1254663654138971E-2</v>
      </c>
      <c r="I14" s="105">
        <f t="shared" si="0"/>
        <v>4.9204477107973418E-2</v>
      </c>
      <c r="J14" s="105">
        <f t="shared" si="0"/>
        <v>4.7236298023654477E-2</v>
      </c>
      <c r="K14" s="105">
        <f t="shared" si="0"/>
        <v>4.5346846102708296E-2</v>
      </c>
      <c r="L14" s="105">
        <f t="shared" si="0"/>
        <v>4.3532972258599971E-2</v>
      </c>
      <c r="M14" s="105">
        <f t="shared" si="0"/>
        <v>4.1791653368255965E-2</v>
      </c>
      <c r="N14" s="105">
        <f t="shared" si="0"/>
        <v>4.0119987233525729E-2</v>
      </c>
      <c r="O14" s="106">
        <f t="shared" si="0"/>
        <v>3.8515187744184699E-2</v>
      </c>
    </row>
    <row r="15" spans="1:15" ht="18">
      <c r="A15" s="160" t="s">
        <v>51</v>
      </c>
      <c r="B15" s="22">
        <v>600</v>
      </c>
      <c r="C15" s="22">
        <v>250</v>
      </c>
      <c r="D15" s="22">
        <f t="shared" si="1"/>
        <v>500</v>
      </c>
      <c r="E15" s="94">
        <f t="shared" si="2"/>
        <v>0.41666666666666669</v>
      </c>
      <c r="F15" s="98">
        <v>5.2900000000000003E-2</v>
      </c>
      <c r="G15" s="101">
        <f t="shared" si="0"/>
        <v>4.889803937383691E-2</v>
      </c>
      <c r="H15" s="101">
        <f t="shared" si="0"/>
        <v>4.6942117798883437E-2</v>
      </c>
      <c r="I15" s="101">
        <f t="shared" si="0"/>
        <v>4.5064433086928098E-2</v>
      </c>
      <c r="J15" s="101">
        <f t="shared" si="0"/>
        <v>4.3261855763450971E-2</v>
      </c>
      <c r="K15" s="101">
        <f t="shared" si="0"/>
        <v>4.1531381532912935E-2</v>
      </c>
      <c r="L15" s="101">
        <f t="shared" si="0"/>
        <v>3.9870126271596418E-2</v>
      </c>
      <c r="M15" s="101">
        <f t="shared" si="0"/>
        <v>3.8275321220732558E-2</v>
      </c>
      <c r="N15" s="101">
        <f t="shared" si="0"/>
        <v>3.6744308371903255E-2</v>
      </c>
      <c r="O15" s="102">
        <f t="shared" si="0"/>
        <v>3.5274536037027127E-2</v>
      </c>
    </row>
    <row r="16" spans="1:15" ht="18">
      <c r="A16" s="161"/>
      <c r="B16" s="20">
        <v>1200</v>
      </c>
      <c r="C16" s="20">
        <v>500</v>
      </c>
      <c r="D16" s="20">
        <f t="shared" si="1"/>
        <v>1000</v>
      </c>
      <c r="E16" s="26">
        <f t="shared" si="2"/>
        <v>0.41666666666666669</v>
      </c>
      <c r="F16" s="99">
        <v>4.4900000000000002E-2</v>
      </c>
      <c r="G16" s="103">
        <f t="shared" si="0"/>
        <v>4.889803937383691E-2</v>
      </c>
      <c r="H16" s="103">
        <f t="shared" si="0"/>
        <v>4.6942117798883437E-2</v>
      </c>
      <c r="I16" s="103">
        <f t="shared" si="0"/>
        <v>4.5064433086928098E-2</v>
      </c>
      <c r="J16" s="103">
        <f t="shared" si="0"/>
        <v>4.3261855763450971E-2</v>
      </c>
      <c r="K16" s="103">
        <f t="shared" si="0"/>
        <v>4.1531381532912935E-2</v>
      </c>
      <c r="L16" s="103">
        <f t="shared" si="0"/>
        <v>3.9870126271596418E-2</v>
      </c>
      <c r="M16" s="103">
        <f t="shared" si="0"/>
        <v>3.8275321220732558E-2</v>
      </c>
      <c r="N16" s="103">
        <f t="shared" si="0"/>
        <v>3.6744308371903255E-2</v>
      </c>
      <c r="O16" s="104">
        <f t="shared" si="0"/>
        <v>3.5274536037027127E-2</v>
      </c>
    </row>
    <row r="17" spans="1:15" ht="19" thickBot="1">
      <c r="A17" s="162"/>
      <c r="B17" s="24">
        <v>3000</v>
      </c>
      <c r="C17" s="24">
        <v>1500</v>
      </c>
      <c r="D17" s="24">
        <f t="shared" si="1"/>
        <v>3000</v>
      </c>
      <c r="E17" s="95">
        <f t="shared" si="2"/>
        <v>0.5</v>
      </c>
      <c r="F17" s="100">
        <v>4.6399999999999997E-2</v>
      </c>
      <c r="G17" s="105">
        <f t="shared" si="0"/>
        <v>5.3390274639728098E-2</v>
      </c>
      <c r="H17" s="105">
        <f t="shared" si="0"/>
        <v>5.1254663654138971E-2</v>
      </c>
      <c r="I17" s="105">
        <f t="shared" si="0"/>
        <v>4.9204477107973418E-2</v>
      </c>
      <c r="J17" s="105">
        <f t="shared" si="0"/>
        <v>4.7236298023654477E-2</v>
      </c>
      <c r="K17" s="105">
        <f t="shared" si="0"/>
        <v>4.5346846102708296E-2</v>
      </c>
      <c r="L17" s="105">
        <f t="shared" si="0"/>
        <v>4.3532972258599971E-2</v>
      </c>
      <c r="M17" s="105">
        <f t="shared" si="0"/>
        <v>4.1791653368255965E-2</v>
      </c>
      <c r="N17" s="105">
        <f t="shared" si="0"/>
        <v>4.0119987233525729E-2</v>
      </c>
      <c r="O17" s="106">
        <f t="shared" si="0"/>
        <v>3.8515187744184699E-2</v>
      </c>
    </row>
    <row r="18" spans="1:15" ht="18">
      <c r="A18" s="160" t="s">
        <v>52</v>
      </c>
      <c r="B18" s="22">
        <v>600</v>
      </c>
      <c r="C18" s="22">
        <v>250</v>
      </c>
      <c r="D18" s="22">
        <f t="shared" si="1"/>
        <v>500</v>
      </c>
      <c r="E18" s="94">
        <f t="shared" si="2"/>
        <v>0.41666666666666669</v>
      </c>
      <c r="F18" s="98">
        <v>5.2900000000000003E-2</v>
      </c>
      <c r="G18" s="101">
        <f t="shared" si="0"/>
        <v>4.889803937383691E-2</v>
      </c>
      <c r="H18" s="101">
        <f t="shared" si="0"/>
        <v>4.6942117798883437E-2</v>
      </c>
      <c r="I18" s="101">
        <f t="shared" si="0"/>
        <v>4.5064433086928098E-2</v>
      </c>
      <c r="J18" s="101">
        <f t="shared" si="0"/>
        <v>4.3261855763450971E-2</v>
      </c>
      <c r="K18" s="101">
        <f t="shared" si="0"/>
        <v>4.1531381532912935E-2</v>
      </c>
      <c r="L18" s="101">
        <f t="shared" si="0"/>
        <v>3.9870126271596418E-2</v>
      </c>
      <c r="M18" s="101">
        <f t="shared" si="0"/>
        <v>3.8275321220732558E-2</v>
      </c>
      <c r="N18" s="101">
        <f t="shared" si="0"/>
        <v>3.6744308371903255E-2</v>
      </c>
      <c r="O18" s="102">
        <f t="shared" si="0"/>
        <v>3.5274536037027127E-2</v>
      </c>
    </row>
    <row r="19" spans="1:15" ht="18">
      <c r="A19" s="161"/>
      <c r="B19" s="20">
        <v>1200</v>
      </c>
      <c r="C19" s="20">
        <v>500</v>
      </c>
      <c r="D19" s="20">
        <f t="shared" si="1"/>
        <v>1000</v>
      </c>
      <c r="E19" s="26">
        <f t="shared" si="2"/>
        <v>0.41666666666666669</v>
      </c>
      <c r="F19" s="99">
        <v>4.4900000000000002E-2</v>
      </c>
      <c r="G19" s="103">
        <f t="shared" si="0"/>
        <v>4.889803937383691E-2</v>
      </c>
      <c r="H19" s="103">
        <f t="shared" si="0"/>
        <v>4.6942117798883437E-2</v>
      </c>
      <c r="I19" s="103">
        <f t="shared" si="0"/>
        <v>4.5064433086928098E-2</v>
      </c>
      <c r="J19" s="103">
        <f t="shared" si="0"/>
        <v>4.3261855763450971E-2</v>
      </c>
      <c r="K19" s="103">
        <f t="shared" si="0"/>
        <v>4.1531381532912935E-2</v>
      </c>
      <c r="L19" s="103">
        <f t="shared" si="0"/>
        <v>3.9870126271596418E-2</v>
      </c>
      <c r="M19" s="103">
        <f t="shared" si="0"/>
        <v>3.8275321220732558E-2</v>
      </c>
      <c r="N19" s="103">
        <f t="shared" si="0"/>
        <v>3.6744308371903255E-2</v>
      </c>
      <c r="O19" s="104">
        <f t="shared" si="0"/>
        <v>3.5274536037027127E-2</v>
      </c>
    </row>
    <row r="20" spans="1:15" ht="19" thickBot="1">
      <c r="A20" s="162"/>
      <c r="B20" s="24">
        <v>3000</v>
      </c>
      <c r="C20" s="24">
        <v>1500</v>
      </c>
      <c r="D20" s="24">
        <f t="shared" si="1"/>
        <v>3000</v>
      </c>
      <c r="E20" s="95">
        <f t="shared" si="2"/>
        <v>0.5</v>
      </c>
      <c r="F20" s="100">
        <v>4.6399999999999997E-2</v>
      </c>
      <c r="G20" s="105">
        <f t="shared" si="0"/>
        <v>5.3390274639728098E-2</v>
      </c>
      <c r="H20" s="105">
        <f t="shared" si="0"/>
        <v>5.1254663654138971E-2</v>
      </c>
      <c r="I20" s="105">
        <f t="shared" si="0"/>
        <v>4.9204477107973418E-2</v>
      </c>
      <c r="J20" s="105">
        <f t="shared" si="0"/>
        <v>4.7236298023654477E-2</v>
      </c>
      <c r="K20" s="105">
        <f t="shared" si="0"/>
        <v>4.5346846102708296E-2</v>
      </c>
      <c r="L20" s="105">
        <f t="shared" si="0"/>
        <v>4.3532972258599971E-2</v>
      </c>
      <c r="M20" s="105">
        <f t="shared" si="0"/>
        <v>4.1791653368255965E-2</v>
      </c>
      <c r="N20" s="105">
        <f t="shared" si="0"/>
        <v>4.0119987233525729E-2</v>
      </c>
      <c r="O20" s="106">
        <f t="shared" si="0"/>
        <v>3.8515187744184699E-2</v>
      </c>
    </row>
    <row r="21" spans="1:15" ht="15">
      <c r="G21" s="159" t="s">
        <v>78</v>
      </c>
      <c r="H21" s="159"/>
      <c r="I21" s="159"/>
      <c r="J21" s="159"/>
      <c r="K21" s="159"/>
      <c r="L21" s="159"/>
      <c r="M21" s="159"/>
      <c r="N21" s="159"/>
      <c r="O21" s="159"/>
    </row>
  </sheetData>
  <mergeCells count="8">
    <mergeCell ref="G6:O6"/>
    <mergeCell ref="B6:F6"/>
    <mergeCell ref="B7:F7"/>
    <mergeCell ref="G21:O21"/>
    <mergeCell ref="A9:A11"/>
    <mergeCell ref="A12:A14"/>
    <mergeCell ref="A15:A17"/>
    <mergeCell ref="A18:A20"/>
  </mergeCells>
  <conditionalFormatting sqref="G9:O20">
    <cfRule type="cellIs" dxfId="0" priority="1" operator="greaterThan">
      <formula>$F9</formula>
    </cfRule>
  </conditionalFormatting>
  <pageMargins left="0.7" right="0.7" top="0.75" bottom="0.75" header="0.3" footer="0.3"/>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B2:F7"/>
  <sheetViews>
    <sheetView workbookViewId="0">
      <selection activeCell="D16" sqref="D16"/>
    </sheetView>
  </sheetViews>
  <sheetFormatPr baseColWidth="10" defaultColWidth="8.83203125" defaultRowHeight="14" x14ac:dyDescent="0"/>
  <cols>
    <col min="2" max="2" width="15.33203125" customWidth="1"/>
    <col min="3" max="5" width="18.5" style="1" customWidth="1"/>
    <col min="6" max="6" width="59.6640625" customWidth="1"/>
  </cols>
  <sheetData>
    <row r="2" spans="2:6">
      <c r="C2" s="1" t="s">
        <v>0</v>
      </c>
      <c r="D2" s="1" t="s">
        <v>1</v>
      </c>
      <c r="E2" s="1" t="s">
        <v>2</v>
      </c>
    </row>
    <row r="3" spans="2:6" ht="28">
      <c r="B3" t="s">
        <v>3</v>
      </c>
      <c r="C3" s="1" t="s">
        <v>14</v>
      </c>
      <c r="D3" s="1" t="s">
        <v>12</v>
      </c>
      <c r="E3" s="1" t="s">
        <v>13</v>
      </c>
    </row>
    <row r="4" spans="2:6">
      <c r="B4" t="s">
        <v>4</v>
      </c>
      <c r="D4" s="1" t="s">
        <v>6</v>
      </c>
    </row>
    <row r="5" spans="2:6" ht="56">
      <c r="B5" t="s">
        <v>5</v>
      </c>
      <c r="D5" s="1" t="s">
        <v>7</v>
      </c>
    </row>
    <row r="6" spans="2:6">
      <c r="B6" t="s">
        <v>8</v>
      </c>
      <c r="D6" s="1" t="s">
        <v>6</v>
      </c>
      <c r="E6" s="1" t="s">
        <v>10</v>
      </c>
      <c r="F6" s="2" t="s">
        <v>11</v>
      </c>
    </row>
    <row r="7" spans="2:6">
      <c r="B7" t="s">
        <v>9</v>
      </c>
      <c r="D7" s="1" t="s">
        <v>6</v>
      </c>
      <c r="E7" s="1" t="s">
        <v>10</v>
      </c>
      <c r="F7" s="2" t="s">
        <v>11</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Proj Econ Analysis 2018</vt:lpstr>
      <vt:lpstr>Proj Econ Analysis 2020</vt:lpstr>
      <vt:lpstr>Storage Tranche Analysis 2020</vt:lpstr>
      <vt:lpstr>R&amp;R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Leigh Barrow</dc:creator>
  <cp:lastModifiedBy>Abby Barnicle</cp:lastModifiedBy>
  <dcterms:created xsi:type="dcterms:W3CDTF">2020-04-28T18:55:36Z</dcterms:created>
  <dcterms:modified xsi:type="dcterms:W3CDTF">2020-06-01T21:03:49Z</dcterms:modified>
</cp:coreProperties>
</file>